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5445" windowHeight="3765" tabRatio="415" activeTab="3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Generadoras'!$A$1:$P$73</definedName>
    <definedName name="_xlnm.Print_Area" localSheetId="2">'9.3 Transmisión'!$A$1:$J$72</definedName>
    <definedName name="_xlnm.Print_Area" localSheetId="3">'9.4 Distribuidoras'!$A$1:$P$72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Transmisión'!$A$1:$J$41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<sst xmlns="http://schemas.openxmlformats.org/spreadsheetml/2006/main" count="296" uniqueCount="143">
  <si>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</si>
  <si>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</si>
  <si>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</si>
  <si>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</si>
  <si>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</si>
  <si>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</si>
  <si>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</si>
  <si>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</si>
  <si>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</si>
  <si>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</si>
  <si>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</si>
  <si>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</si>
  <si>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</si>
  <si>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</si>
  <si>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</si>
  <si>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</si>
  <si>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</si>
  <si>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</si>
  <si>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( * ) : Empresa privatizada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</si>
  <si>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</si>
  <si>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</si>
  <si>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</si>
  <si>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</si>
  <si>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</si>
  <si>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</si>
  <si>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</si>
  <si>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</si>
  <si>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</si>
  <si>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</si>
  <si>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</si>
  <si>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</si>
  <si>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</si>
  <si>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</si>
  <si>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</si>
  <si>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</si>
  <si>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</si>
  <si>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</si>
  <si>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</si>
  <si>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</si>
  <si>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</si>
  <si>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 xml:space="preserve">Facturación total </t>
  </si>
  <si>
    <t>Energía del Sur S.A.</t>
  </si>
  <si>
    <t>Generación Eléctrica Atocongo S.A.</t>
  </si>
  <si>
    <t>Sindicato Energético S.A.</t>
  </si>
  <si>
    <t>Eléctrica Santa Rosa S.A.C.</t>
  </si>
  <si>
    <t>Dic</t>
  </si>
  <si>
    <t>9.1.   PARTICIPACIÓN DE LAS EMPRESAS DEL MERCADO ELÉCTRICO SEGÚN SU FACTURACIÓN TOTAL</t>
  </si>
  <si>
    <t>Central Hidroeléctrica de Langui S.A.</t>
  </si>
  <si>
    <t>Cia. Hidroeléctrica San Hilarión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</si>
  <si>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</si>
  <si>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</si>
  <si>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</si>
  <si>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</si>
  <si>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</si>
  <si>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</si>
  <si>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Maja Energía S.A.C.</t>
  </si>
  <si>
    <t>Sociedad Minera Corona S.A.</t>
  </si>
  <si>
    <t>Duke Energy Egenor S en C por A.*</t>
  </si>
  <si>
    <t>Empresa Eléctrica de Piura S.A.*</t>
  </si>
  <si>
    <t>DATA DE GRAFICO 2010</t>
  </si>
  <si>
    <r>
      <t>SN Power Perú S.A.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</si>
  <si>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Inició sus operaciones en Marzo del 2010, habiendo absorbido las centrales de Electroandes.</t>
    </r>
  </si>
  <si>
    <t>--</t>
  </si>
  <si>
    <t>Potencia instalada  2011  (MW)</t>
  </si>
  <si>
    <t>Producción de energía eléctrica  2011  (GWh)</t>
  </si>
  <si>
    <t>a. Empresas estatales a diciembre del 2011</t>
  </si>
  <si>
    <t>b. Empresas privadas a diciembre del 2011</t>
  </si>
  <si>
    <t>Bionergía del Chira S.A.</t>
  </si>
  <si>
    <t>SDF Energía S.A.C.</t>
  </si>
  <si>
    <t>Edegel S.A.A.*</t>
  </si>
  <si>
    <t>Termoselva S.R.L.</t>
  </si>
  <si>
    <t>Aguas y Energía Perú S.A.</t>
  </si>
  <si>
    <t>Petramas S.A.C.</t>
  </si>
  <si>
    <t>Compañia Hidroeléctrica Tingo SA</t>
  </si>
  <si>
    <t>FACTURACION MILLONES US$ 2011</t>
  </si>
  <si>
    <t xml:space="preserve"> </t>
  </si>
  <si>
    <t xml:space="preserve">9.3.   PARTICIPACIÓN DE LAS EMPRESAS TRANSMISORAS EN EL MERCADO ELÉCTRICO </t>
  </si>
  <si>
    <t xml:space="preserve">          SEGÚN SU LONGITUD DE LÍNEAS DE TRANSMISIÓN EN  220 kV y 138 kV</t>
  </si>
  <si>
    <t>A.- Empresas privadas a diciembre del 2011</t>
  </si>
  <si>
    <t>Longitud de linea (km) por nivel de tensión</t>
  </si>
  <si>
    <t>220 kV</t>
  </si>
  <si>
    <t>138 kV</t>
  </si>
  <si>
    <t>miles US $</t>
  </si>
  <si>
    <t>Red de Energía del Perú S.A.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</si>
  <si>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</si>
  <si>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</si>
  <si>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</si>
  <si>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</si>
  <si>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</si>
  <si>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</si>
  <si>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</si>
  <si>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LONGITUD</t>
  </si>
  <si>
    <t>EMP. PRIVADA</t>
  </si>
  <si>
    <t>REPSA</t>
  </si>
  <si>
    <t>TRANSMANTARO</t>
  </si>
  <si>
    <t>REDESUR</t>
  </si>
  <si>
    <t>ISAPERU</t>
  </si>
  <si>
    <t>ETESELVA</t>
  </si>
  <si>
    <t>ABENGOA NORTE</t>
  </si>
  <si>
    <t>ETENORTE</t>
  </si>
  <si>
    <t>CONENHUA</t>
  </si>
  <si>
    <t>total</t>
  </si>
  <si>
    <t>9.4.    PARTICIPACIÓN DE LAS EMPRESAS DISTRIBUIDORAS EN EL MERCADO ELÉCTRICO  2011</t>
  </si>
  <si>
    <t>Número de clientes  2011</t>
  </si>
  <si>
    <t>Venta de energía  2011  (GWh)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</si>
  <si>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</si>
  <si>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</si>
  <si>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</si>
  <si>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</si>
  <si>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</si>
  <si>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</si>
  <si>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</si>
  <si>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</si>
  <si>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</si>
  <si>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</si>
  <si>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</si>
  <si>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</si>
  <si>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</si>
  <si>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Edelnor S.A.A.*</t>
  </si>
  <si>
    <t>Luz del Sur S.A.A.*</t>
  </si>
  <si>
    <r>
      <t>Electro Dunas S. A.A.</t>
    </r>
    <r>
      <rPr>
        <vertAlign val="superscript"/>
        <sz val="10"/>
        <rFont val="Arial"/>
        <family val="2"/>
      </rPr>
      <t>2</t>
    </r>
  </si>
  <si>
    <t>Empresa de Distribución Eléctrica Cañete S.A.*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</si>
  <si>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</si>
  <si>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</si>
  <si>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</si>
  <si>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</si>
  <si>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</si>
  <si>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</si>
  <si>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</si>
  <si>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de Generación y Comercialización de Servicio Público de Electricidad Pangoa S.A.</t>
  </si>
  <si>
    <t>Empresa Distribuidora y Comercializadora de Electricidad San Ramón de Pangoa S.A.</t>
  </si>
  <si>
    <t>Electro Sur Medio S.A.A.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</si>
  <si>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</si>
  <si>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c. Total participación de empresas distribuidoras a diciembre del 2011</t>
  </si>
  <si>
    <t>Total distribuidoras del mercado eléctrico</t>
  </si>
  <si>
    <t>(*) Empresa privatizada</t>
  </si>
  <si>
    <t>GRÁFICO 2011</t>
  </si>
  <si>
    <t>CLIENTES</t>
  </si>
  <si>
    <t>Mercado Regulado</t>
  </si>
  <si>
    <t>Mercado Libre</t>
  </si>
  <si>
    <t>VENTA DE ENERGÍA</t>
  </si>
  <si>
    <t>9.2.  PARTICIPACIÓN DE LAS EMPRESAS GENERADORAS DEL MERCADO ELÉCTRICO</t>
  </si>
  <si>
    <t>c. Total participación de empresas generadoras estatales y privadas a diciembre del 2011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</si>
</sst>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1"/>
      <color indexed="9"/>
      <name val="Arial"/>
      <family val="0"/>
    </font>
    <font>
      <b/>
      <sz val="9.75"/>
      <color indexed="9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9"/>
      <name val="Arial"/>
      <family val="0"/>
    </font>
    <font>
      <b/>
      <sz val="11.5"/>
      <color indexed="8"/>
      <name val="Arial"/>
      <family val="0"/>
    </font>
    <font>
      <b/>
      <sz val="9.5"/>
      <color indexed="9"/>
      <name val="Arial"/>
      <family val="0"/>
    </font>
    <font>
      <sz val="1.75"/>
      <color indexed="8"/>
      <name val="Arial"/>
      <family val="0"/>
    </font>
    <font>
      <b/>
      <sz val="2.25"/>
      <color indexed="9"/>
      <name val="Arial"/>
      <family val="0"/>
    </font>
    <font>
      <b/>
      <sz val="11.75"/>
      <color indexed="9"/>
      <name val="Arial"/>
      <family val="0"/>
    </font>
    <font>
      <sz val="11"/>
      <name val="Calibri"/>
      <family val="0"/>
    </font>
    <font>
      <b/>
      <sz val="9"/>
      <color indexed="8"/>
      <name val="Calibri"/>
      <family val="0"/>
    </font>
    <font>
      <b/>
      <sz val="10.75"/>
      <color indexed="9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0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4" borderId="0" applyNumberFormat="0" applyBorder="0" applyAlignment="0" applyProtection="0"/>
    <xf numFmtId="0" fontId="59" fillId="17" borderId="1" applyNumberFormat="0" applyAlignment="0" applyProtection="0"/>
    <xf numFmtId="0" fontId="86" fillId="1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4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7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17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2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9" fontId="0" fillId="0" borderId="0" xfId="58" applyFont="1" applyAlignment="1">
      <alignment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/>
    </xf>
    <xf numFmtId="0" fontId="11" fillId="26" borderId="14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0" xfId="0" applyFont="1" applyFill="1" applyBorder="1" applyAlignment="1">
      <alignment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94" fontId="6" fillId="0" borderId="30" xfId="58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94" fontId="6" fillId="0" borderId="31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/>
    </xf>
    <xf numFmtId="194" fontId="6" fillId="0" borderId="38" xfId="58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194" fontId="6" fillId="0" borderId="39" xfId="58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6" fillId="0" borderId="30" xfId="58" applyNumberFormat="1" applyFont="1" applyFill="1" applyBorder="1" applyAlignment="1">
      <alignment horizontal="center"/>
    </xf>
    <xf numFmtId="10" fontId="6" fillId="0" borderId="31" xfId="58" applyNumberFormat="1" applyFont="1" applyFill="1" applyBorder="1" applyAlignment="1">
      <alignment horizontal="center"/>
    </xf>
    <xf numFmtId="10" fontId="6" fillId="0" borderId="40" xfId="58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/>
    </xf>
    <xf numFmtId="194" fontId="6" fillId="0" borderId="43" xfId="58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4" fontId="6" fillId="0" borderId="46" xfId="58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194" fontId="6" fillId="0" borderId="12" xfId="58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94" fontId="6" fillId="0" borderId="47" xfId="58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/>
    </xf>
    <xf numFmtId="194" fontId="6" fillId="0" borderId="48" xfId="58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194" fontId="0" fillId="0" borderId="0" xfId="58" applyNumberFormat="1" applyFill="1" applyAlignment="1">
      <alignment/>
    </xf>
    <xf numFmtId="194" fontId="0" fillId="0" borderId="0" xfId="0" applyNumberFormat="1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9" fontId="6" fillId="0" borderId="58" xfId="58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0" fontId="0" fillId="0" borderId="60" xfId="0" applyFill="1" applyBorder="1" applyAlignment="1">
      <alignment/>
    </xf>
    <xf numFmtId="4" fontId="0" fillId="0" borderId="61" xfId="0" applyNumberForma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9" fontId="6" fillId="0" borderId="62" xfId="58" applyFont="1" applyFill="1" applyBorder="1" applyAlignment="1">
      <alignment horizontal="center"/>
    </xf>
    <xf numFmtId="0" fontId="0" fillId="0" borderId="61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6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9" fontId="6" fillId="0" borderId="37" xfId="58" applyFont="1" applyFill="1" applyBorder="1" applyAlignment="1">
      <alignment horizontal="center"/>
    </xf>
    <xf numFmtId="9" fontId="6" fillId="0" borderId="63" xfId="58" applyFont="1" applyFill="1" applyBorder="1" applyAlignment="1">
      <alignment horizontal="center"/>
    </xf>
    <xf numFmtId="0" fontId="0" fillId="0" borderId="64" xfId="0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9" fontId="6" fillId="0" borderId="49" xfId="0" applyNumberFormat="1" applyFont="1" applyFill="1" applyBorder="1" applyAlignment="1">
      <alignment horizontal="center"/>
    </xf>
    <xf numFmtId="9" fontId="6" fillId="0" borderId="31" xfId="58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9" fontId="6" fillId="0" borderId="66" xfId="0" applyNumberFormat="1" applyFont="1" applyFill="1" applyBorder="1" applyAlignment="1">
      <alignment horizontal="center"/>
    </xf>
    <xf numFmtId="194" fontId="6" fillId="0" borderId="67" xfId="58" applyNumberFormat="1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/>
    </xf>
    <xf numFmtId="0" fontId="11" fillId="26" borderId="31" xfId="0" applyFont="1" applyFill="1" applyBorder="1" applyAlignment="1">
      <alignment horizontal="center"/>
    </xf>
    <xf numFmtId="0" fontId="11" fillId="26" borderId="40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1" fillId="26" borderId="6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9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67" xfId="58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69" xfId="58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48" xfId="0" applyNumberFormat="1" applyBorder="1" applyAlignment="1">
      <alignment/>
    </xf>
    <xf numFmtId="9" fontId="0" fillId="0" borderId="49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8" fillId="0" borderId="70" xfId="0" applyFont="1" applyFill="1" applyBorder="1" applyAlignment="1">
      <alignment horizontal="center"/>
    </xf>
    <xf numFmtId="4" fontId="15" fillId="0" borderId="0" xfId="48" applyNumberFormat="1" applyFont="1" applyFill="1" applyBorder="1" applyAlignment="1">
      <alignment/>
    </xf>
    <xf numFmtId="10" fontId="6" fillId="0" borderId="71" xfId="58" applyNumberFormat="1" applyFont="1" applyFill="1" applyBorder="1" applyAlignment="1">
      <alignment horizontal="center"/>
    </xf>
    <xf numFmtId="10" fontId="6" fillId="0" borderId="72" xfId="58" applyNumberFormat="1" applyFont="1" applyFill="1" applyBorder="1" applyAlignment="1">
      <alignment horizontal="center"/>
    </xf>
    <xf numFmtId="10" fontId="6" fillId="0" borderId="66" xfId="58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48" xfId="0" applyBorder="1" applyAlignment="1">
      <alignment/>
    </xf>
    <xf numFmtId="4" fontId="18" fillId="0" borderId="48" xfId="0" applyNumberFormat="1" applyFont="1" applyFill="1" applyBorder="1" applyAlignment="1">
      <alignment horizontal="right"/>
    </xf>
    <xf numFmtId="194" fontId="6" fillId="0" borderId="73" xfId="58" applyNumberFormat="1" applyFont="1" applyFill="1" applyBorder="1" applyAlignment="1">
      <alignment horizontal="center"/>
    </xf>
    <xf numFmtId="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10" fontId="6" fillId="0" borderId="73" xfId="5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9" fontId="0" fillId="27" borderId="0" xfId="58" applyFill="1" applyAlignment="1">
      <alignment/>
    </xf>
    <xf numFmtId="3" fontId="0" fillId="27" borderId="0" xfId="0" applyNumberFormat="1" applyFill="1" applyAlignment="1">
      <alignment/>
    </xf>
    <xf numFmtId="9" fontId="0" fillId="27" borderId="0" xfId="58" applyNumberFormat="1" applyFill="1" applyAlignment="1">
      <alignment/>
    </xf>
    <xf numFmtId="4" fontId="0" fillId="27" borderId="0" xfId="0" applyNumberFormat="1" applyFill="1" applyAlignment="1">
      <alignment/>
    </xf>
    <xf numFmtId="4" fontId="0" fillId="0" borderId="68" xfId="0" applyNumberFormat="1" applyFill="1" applyBorder="1" applyAlignment="1">
      <alignment/>
    </xf>
    <xf numFmtId="0" fontId="26" fillId="0" borderId="0" xfId="0" applyFont="1" applyAlignment="1">
      <alignment/>
    </xf>
    <xf numFmtId="10" fontId="6" fillId="0" borderId="31" xfId="58" applyNumberFormat="1" applyFont="1" applyFill="1" applyBorder="1" applyAlignment="1" quotePrefix="1">
      <alignment horizontal="center"/>
    </xf>
    <xf numFmtId="4" fontId="0" fillId="0" borderId="68" xfId="0" applyNumberFormat="1" applyFill="1" applyBorder="1" applyAlignment="1" quotePrefix="1">
      <alignment horizontal="right" indent="1"/>
    </xf>
    <xf numFmtId="4" fontId="93" fillId="0" borderId="28" xfId="0" applyNumberFormat="1" applyFont="1" applyFill="1" applyBorder="1" applyAlignment="1">
      <alignment/>
    </xf>
    <xf numFmtId="194" fontId="94" fillId="0" borderId="30" xfId="58" applyNumberFormat="1" applyFont="1" applyFill="1" applyBorder="1" applyAlignment="1">
      <alignment horizontal="center"/>
    </xf>
    <xf numFmtId="205" fontId="93" fillId="0" borderId="0" xfId="0" applyNumberFormat="1" applyFont="1" applyAlignment="1">
      <alignment/>
    </xf>
    <xf numFmtId="10" fontId="94" fillId="0" borderId="30" xfId="58" applyNumberFormat="1" applyFont="1" applyFill="1" applyBorder="1" applyAlignment="1">
      <alignment horizontal="center"/>
    </xf>
    <xf numFmtId="4" fontId="95" fillId="0" borderId="15" xfId="0" applyNumberFormat="1" applyFont="1" applyFill="1" applyBorder="1" applyAlignment="1">
      <alignment/>
    </xf>
    <xf numFmtId="10" fontId="94" fillId="0" borderId="40" xfId="58" applyNumberFormat="1" applyFont="1" applyFill="1" applyBorder="1" applyAlignment="1">
      <alignment horizontal="center"/>
    </xf>
    <xf numFmtId="4" fontId="93" fillId="0" borderId="14" xfId="0" applyNumberFormat="1" applyFont="1" applyFill="1" applyBorder="1" applyAlignment="1">
      <alignment/>
    </xf>
    <xf numFmtId="4" fontId="93" fillId="0" borderId="15" xfId="0" applyNumberFormat="1" applyFont="1" applyFill="1" applyBorder="1" applyAlignment="1">
      <alignment/>
    </xf>
    <xf numFmtId="4" fontId="95" fillId="0" borderId="33" xfId="0" applyNumberFormat="1" applyFont="1" applyFill="1" applyBorder="1" applyAlignment="1">
      <alignment/>
    </xf>
    <xf numFmtId="10" fontId="94" fillId="0" borderId="31" xfId="58" applyNumberFormat="1" applyFont="1" applyFill="1" applyBorder="1" applyAlignment="1">
      <alignment horizontal="center"/>
    </xf>
    <xf numFmtId="4" fontId="93" fillId="0" borderId="34" xfId="0" applyNumberFormat="1" applyFont="1" applyFill="1" applyBorder="1" applyAlignment="1">
      <alignment/>
    </xf>
    <xf numFmtId="194" fontId="94" fillId="0" borderId="74" xfId="58" applyNumberFormat="1" applyFont="1" applyFill="1" applyBorder="1" applyAlignment="1">
      <alignment horizontal="center"/>
    </xf>
    <xf numFmtId="4" fontId="93" fillId="0" borderId="75" xfId="0" applyNumberFormat="1" applyFont="1" applyFill="1" applyBorder="1" applyAlignment="1">
      <alignment/>
    </xf>
    <xf numFmtId="10" fontId="94" fillId="0" borderId="74" xfId="58" applyNumberFormat="1" applyFont="1" applyFill="1" applyBorder="1" applyAlignment="1">
      <alignment horizontal="center"/>
    </xf>
    <xf numFmtId="4" fontId="95" fillId="0" borderId="75" xfId="0" applyNumberFormat="1" applyFont="1" applyFill="1" applyBorder="1" applyAlignment="1">
      <alignment/>
    </xf>
    <xf numFmtId="10" fontId="94" fillId="0" borderId="76" xfId="58" applyNumberFormat="1" applyFont="1" applyFill="1" applyBorder="1" applyAlignment="1">
      <alignment horizontal="center"/>
    </xf>
    <xf numFmtId="4" fontId="93" fillId="0" borderId="68" xfId="0" applyNumberFormat="1" applyFont="1" applyFill="1" applyBorder="1" applyAlignment="1">
      <alignment/>
    </xf>
    <xf numFmtId="9" fontId="94" fillId="0" borderId="69" xfId="58" applyFont="1" applyFill="1" applyBorder="1" applyAlignment="1">
      <alignment horizontal="center"/>
    </xf>
    <xf numFmtId="4" fontId="93" fillId="0" borderId="77" xfId="0" applyNumberFormat="1" applyFont="1" applyFill="1" applyBorder="1" applyAlignment="1">
      <alignment/>
    </xf>
    <xf numFmtId="9" fontId="94" fillId="0" borderId="78" xfId="5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10" fontId="6" fillId="0" borderId="0" xfId="58" applyNumberFormat="1" applyFont="1" applyFill="1" applyBorder="1" applyAlignment="1">
      <alignment horizontal="center"/>
    </xf>
    <xf numFmtId="4" fontId="93" fillId="0" borderId="79" xfId="0" applyNumberFormat="1" applyFont="1" applyFill="1" applyBorder="1" applyAlignment="1">
      <alignment/>
    </xf>
    <xf numFmtId="194" fontId="94" fillId="0" borderId="31" xfId="58" applyNumberFormat="1" applyFont="1" applyFill="1" applyBorder="1" applyAlignment="1">
      <alignment horizontal="center"/>
    </xf>
    <xf numFmtId="194" fontId="94" fillId="0" borderId="80" xfId="58" applyNumberFormat="1" applyFont="1" applyFill="1" applyBorder="1" applyAlignment="1">
      <alignment horizontal="center"/>
    </xf>
    <xf numFmtId="9" fontId="0" fillId="0" borderId="56" xfId="58" applyFont="1" applyFill="1" applyBorder="1" applyAlignment="1">
      <alignment/>
    </xf>
    <xf numFmtId="9" fontId="0" fillId="0" borderId="75" xfId="58" applyFont="1" applyFill="1" applyBorder="1" applyAlignment="1">
      <alignment/>
    </xf>
    <xf numFmtId="177" fontId="0" fillId="0" borderId="0" xfId="0" applyNumberFormat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0" fontId="11" fillId="19" borderId="18" xfId="0" applyFont="1" applyFill="1" applyBorder="1" applyAlignment="1">
      <alignment/>
    </xf>
    <xf numFmtId="0" fontId="11" fillId="19" borderId="18" xfId="0" applyFont="1" applyFill="1" applyBorder="1" applyAlignment="1">
      <alignment horizontal="center"/>
    </xf>
    <xf numFmtId="0" fontId="11" fillId="19" borderId="81" xfId="0" applyFont="1" applyFill="1" applyBorder="1" applyAlignment="1">
      <alignment horizontal="center"/>
    </xf>
    <xf numFmtId="0" fontId="11" fillId="19" borderId="82" xfId="0" applyFont="1" applyFill="1" applyBorder="1" applyAlignment="1">
      <alignment horizontal="center"/>
    </xf>
    <xf numFmtId="0" fontId="11" fillId="19" borderId="83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0" fillId="0" borderId="79" xfId="0" applyFill="1" applyBorder="1" applyAlignment="1">
      <alignment/>
    </xf>
    <xf numFmtId="4" fontId="0" fillId="0" borderId="79" xfId="0" applyNumberFormat="1" applyFill="1" applyBorder="1" applyAlignment="1">
      <alignment/>
    </xf>
    <xf numFmtId="9" fontId="6" fillId="0" borderId="84" xfId="59" applyNumberFormat="1" applyFont="1" applyFill="1" applyBorder="1" applyAlignment="1">
      <alignment horizontal="center"/>
    </xf>
    <xf numFmtId="4" fontId="1" fillId="0" borderId="79" xfId="0" applyNumberFormat="1" applyFont="1" applyFill="1" applyBorder="1" applyAlignment="1">
      <alignment/>
    </xf>
    <xf numFmtId="9" fontId="6" fillId="0" borderId="85" xfId="59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9" fontId="6" fillId="0" borderId="86" xfId="59" applyNumberFormat="1" applyFont="1" applyFill="1" applyBorder="1" applyAlignment="1">
      <alignment horizontal="center"/>
    </xf>
    <xf numFmtId="9" fontId="6" fillId="0" borderId="30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9" fontId="6" fillId="0" borderId="31" xfId="59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45" xfId="0" applyFont="1" applyFill="1" applyBorder="1" applyAlignment="1">
      <alignment horizontal="center"/>
    </xf>
    <xf numFmtId="4" fontId="0" fillId="0" borderId="87" xfId="0" applyNumberFormat="1" applyFill="1" applyBorder="1" applyAlignment="1">
      <alignment/>
    </xf>
    <xf numFmtId="9" fontId="6" fillId="0" borderId="88" xfId="59" applyNumberFormat="1" applyFont="1" applyFill="1" applyBorder="1" applyAlignment="1">
      <alignment horizontal="center"/>
    </xf>
    <xf numFmtId="3" fontId="0" fillId="0" borderId="87" xfId="0" applyNumberFormat="1" applyFill="1" applyBorder="1" applyAlignment="1">
      <alignment/>
    </xf>
    <xf numFmtId="196" fontId="3" fillId="0" borderId="44" xfId="0" applyNumberFormat="1" applyFont="1" applyFill="1" applyBorder="1" applyAlignment="1">
      <alignment/>
    </xf>
    <xf numFmtId="9" fontId="6" fillId="0" borderId="71" xfId="59" applyNumberFormat="1" applyFont="1" applyFill="1" applyBorder="1" applyAlignment="1">
      <alignment horizontal="center"/>
    </xf>
    <xf numFmtId="9" fontId="6" fillId="0" borderId="66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9" fontId="0" fillId="0" borderId="0" xfId="59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Font="1" applyFill="1" applyBorder="1" applyAlignment="1">
      <alignment/>
    </xf>
    <xf numFmtId="3" fontId="0" fillId="0" borderId="79" xfId="0" applyNumberFormat="1" applyFill="1" applyBorder="1" applyAlignment="1">
      <alignment/>
    </xf>
    <xf numFmtId="10" fontId="6" fillId="0" borderId="84" xfId="59" applyNumberFormat="1" applyFont="1" applyFill="1" applyBorder="1" applyAlignment="1">
      <alignment horizontal="center"/>
    </xf>
    <xf numFmtId="3" fontId="1" fillId="0" borderId="79" xfId="0" applyNumberFormat="1" applyFont="1" applyFill="1" applyBorder="1" applyAlignment="1">
      <alignment/>
    </xf>
    <xf numFmtId="10" fontId="6" fillId="0" borderId="86" xfId="59" applyNumberFormat="1" applyFont="1" applyFill="1" applyBorder="1" applyAlignment="1">
      <alignment horizontal="center"/>
    </xf>
    <xf numFmtId="194" fontId="6" fillId="0" borderId="86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6" fillId="0" borderId="30" xfId="59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10" fontId="6" fillId="0" borderId="31" xfId="59" applyNumberFormat="1" applyFont="1" applyFill="1" applyBorder="1" applyAlignment="1">
      <alignment horizontal="center"/>
    </xf>
    <xf numFmtId="194" fontId="6" fillId="0" borderId="31" xfId="59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5" xfId="0" applyFill="1" applyBorder="1" applyAlignment="1">
      <alignment/>
    </xf>
    <xf numFmtId="3" fontId="0" fillId="0" borderId="75" xfId="0" applyNumberFormat="1" applyFill="1" applyBorder="1" applyAlignment="1">
      <alignment/>
    </xf>
    <xf numFmtId="10" fontId="6" fillId="0" borderId="74" xfId="59" applyNumberFormat="1" applyFont="1" applyFill="1" applyBorder="1" applyAlignment="1">
      <alignment horizontal="center"/>
    </xf>
    <xf numFmtId="3" fontId="1" fillId="0" borderId="75" xfId="0" applyNumberFormat="1" applyFont="1" applyFill="1" applyBorder="1" applyAlignment="1">
      <alignment/>
    </xf>
    <xf numFmtId="10" fontId="6" fillId="0" borderId="80" xfId="59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4" fontId="1" fillId="0" borderId="75" xfId="0" applyNumberFormat="1" applyFont="1" applyFill="1" applyBorder="1" applyAlignment="1">
      <alignment/>
    </xf>
    <xf numFmtId="4" fontId="0" fillId="0" borderId="90" xfId="0" applyNumberFormat="1" applyFill="1" applyBorder="1" applyAlignment="1">
      <alignment/>
    </xf>
    <xf numFmtId="194" fontId="6" fillId="0" borderId="80" xfId="59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94" fontId="6" fillId="0" borderId="38" xfId="59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/>
    </xf>
    <xf numFmtId="10" fontId="6" fillId="0" borderId="39" xfId="59" applyNumberFormat="1" applyFont="1" applyFill="1" applyBorder="1" applyAlignment="1">
      <alignment horizontal="center"/>
    </xf>
    <xf numFmtId="194" fontId="6" fillId="0" borderId="39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19" borderId="91" xfId="0" applyFont="1" applyFill="1" applyBorder="1" applyAlignment="1">
      <alignment horizontal="center"/>
    </xf>
    <xf numFmtId="0" fontId="11" fillId="19" borderId="17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06" fontId="0" fillId="0" borderId="0" xfId="0" applyNumberFormat="1" applyFill="1" applyBorder="1" applyAlignment="1" quotePrefix="1">
      <alignment horizontal="right" indent="1"/>
    </xf>
    <xf numFmtId="10" fontId="6" fillId="0" borderId="31" xfId="59" applyNumberFormat="1" applyFont="1" applyFill="1" applyBorder="1" applyAlignment="1" quotePrefix="1">
      <alignment horizontal="center"/>
    </xf>
    <xf numFmtId="3" fontId="0" fillId="0" borderId="33" xfId="0" applyNumberFormat="1" applyFill="1" applyBorder="1" applyAlignment="1">
      <alignment/>
    </xf>
    <xf numFmtId="3" fontId="1" fillId="0" borderId="92" xfId="0" applyNumberFormat="1" applyFont="1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92" xfId="0" applyNumberFormat="1" applyFill="1" applyBorder="1" applyAlignment="1">
      <alignment/>
    </xf>
    <xf numFmtId="4" fontId="1" fillId="0" borderId="92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3" fontId="7" fillId="0" borderId="93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94" fontId="6" fillId="0" borderId="88" xfId="59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3" fillId="0" borderId="94" xfId="0" applyNumberFormat="1" applyFont="1" applyFill="1" applyBorder="1" applyAlignment="1">
      <alignment vertical="center"/>
    </xf>
    <xf numFmtId="194" fontId="6" fillId="0" borderId="95" xfId="59" applyNumberFormat="1" applyFont="1" applyFill="1" applyBorder="1" applyAlignment="1">
      <alignment horizontal="center" vertical="center"/>
    </xf>
    <xf numFmtId="4" fontId="3" fillId="0" borderId="94" xfId="0" applyNumberFormat="1" applyFont="1" applyFill="1" applyBorder="1" applyAlignment="1">
      <alignment vertical="center"/>
    </xf>
    <xf numFmtId="194" fontId="6" fillId="0" borderId="96" xfId="5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17" borderId="0" xfId="0" applyFill="1" applyAlignment="1">
      <alignment/>
    </xf>
    <xf numFmtId="0" fontId="31" fillId="17" borderId="0" xfId="0" applyFont="1" applyFill="1" applyAlignment="1">
      <alignment/>
    </xf>
    <xf numFmtId="3" fontId="31" fillId="17" borderId="0" xfId="0" applyNumberFormat="1" applyFont="1" applyFill="1" applyAlignment="1">
      <alignment/>
    </xf>
    <xf numFmtId="9" fontId="31" fillId="17" borderId="0" xfId="59" applyFont="1" applyFill="1" applyAlignment="1">
      <alignment/>
    </xf>
    <xf numFmtId="3" fontId="0" fillId="0" borderId="0" xfId="0" applyNumberFormat="1" applyAlignment="1">
      <alignment/>
    </xf>
    <xf numFmtId="4" fontId="0" fillId="0" borderId="90" xfId="0" applyNumberFormat="1" applyFill="1" applyBorder="1" applyAlignment="1">
      <alignment horizontal="right"/>
    </xf>
    <xf numFmtId="0" fontId="0" fillId="0" borderId="79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1" fillId="26" borderId="99" xfId="0" applyFont="1" applyFill="1" applyBorder="1" applyAlignment="1">
      <alignment horizontal="center"/>
    </xf>
    <xf numFmtId="0" fontId="11" fillId="26" borderId="100" xfId="0" applyFont="1" applyFill="1" applyBorder="1" applyAlignment="1">
      <alignment horizontal="center"/>
    </xf>
    <xf numFmtId="0" fontId="11" fillId="26" borderId="10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26" borderId="10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26" borderId="103" xfId="0" applyFont="1" applyFill="1" applyBorder="1" applyAlignment="1">
      <alignment horizontal="center" vertical="center"/>
    </xf>
    <xf numFmtId="0" fontId="11" fillId="26" borderId="70" xfId="0" applyFont="1" applyFill="1" applyBorder="1" applyAlignment="1">
      <alignment horizontal="center" vertical="center"/>
    </xf>
    <xf numFmtId="0" fontId="11" fillId="26" borderId="104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1" fillId="26" borderId="73" xfId="0" applyFont="1" applyFill="1" applyBorder="1" applyAlignment="1">
      <alignment horizontal="center" vertical="center"/>
    </xf>
    <xf numFmtId="0" fontId="11" fillId="19" borderId="102" xfId="0" applyFont="1" applyFill="1" applyBorder="1" applyAlignment="1">
      <alignment horizontal="center"/>
    </xf>
    <xf numFmtId="0" fontId="11" fillId="19" borderId="100" xfId="0" applyFont="1" applyFill="1" applyBorder="1" applyAlignment="1">
      <alignment horizontal="center"/>
    </xf>
    <xf numFmtId="0" fontId="11" fillId="19" borderId="99" xfId="0" applyFont="1" applyFill="1" applyBorder="1" applyAlignment="1">
      <alignment horizontal="center"/>
    </xf>
    <xf numFmtId="0" fontId="11" fillId="19" borderId="101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1" fillId="19" borderId="103" xfId="0" applyFont="1" applyFill="1" applyBorder="1" applyAlignment="1">
      <alignment horizontal="center" vertical="center"/>
    </xf>
    <xf numFmtId="0" fontId="11" fillId="19" borderId="105" xfId="0" applyFont="1" applyFill="1" applyBorder="1" applyAlignment="1">
      <alignment horizontal="center" vertical="center"/>
    </xf>
    <xf numFmtId="0" fontId="11" fillId="19" borderId="104" xfId="0" applyFont="1" applyFill="1" applyBorder="1" applyAlignment="1">
      <alignment horizontal="center" vertical="center"/>
    </xf>
    <xf numFmtId="0" fontId="11" fillId="19" borderId="106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11" fillId="19" borderId="107" xfId="0" applyFont="1" applyFill="1" applyBorder="1" applyAlignment="1">
      <alignment horizontal="center" vertical="center"/>
    </xf>
    <xf numFmtId="0" fontId="12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2011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29835188"/>
        <c:axId val="22559173"/>
      </c:lineChart>
      <c:catAx>
        <c:axId val="2983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9173"/>
        <c:crosses val="autoZero"/>
        <c:auto val="1"/>
        <c:lblOffset val="100"/>
        <c:tickLblSkip val="1"/>
        <c:noMultiLvlLbl val="0"/>
      </c:catAx>
      <c:valAx>
        <c:axId val="22559173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5188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EMPRESAS TRANSMISORAS SEGUN LONGITUD DE LÍNEAS OPERATIVAS EN 220  y 138 kV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337"/>
          <c:y val="0.31575"/>
          <c:w val="0.378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48%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ISAPERU
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Transmisión'!$M$34:$M$41</c:f>
              <c:strCache/>
            </c:strRef>
          </c:cat>
          <c:val>
            <c:numRef>
              <c:f>'9.3 Transmisión'!$O$34:$O$41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967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Distribuidoras'!$T$51:$T$52</c:f>
              <c:strCache/>
            </c:strRef>
          </c:cat>
          <c:val>
            <c:numRef>
              <c:f>'9.4 Distribuidoras'!$U$51:$U$52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Distribuidoras'!$W$51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Distribuidoras'!$X$49:$Y$49</c:f>
              <c:strCache/>
            </c:strRef>
          </c:cat>
          <c:val>
            <c:numRef>
              <c:f>'9.4 Distribuidoras'!$X$51:$Y$51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Distribuidoras'!$W$52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Distribuidoras'!$X$49:$Y$49</c:f>
              <c:strCache/>
            </c:strRef>
          </c:cat>
          <c:val>
            <c:numRef>
              <c:f>'9.4 Distribuidoras'!$X$52:$Y$52</c:f>
              <c:numCache/>
            </c:numRef>
          </c:val>
          <c:shape val="box"/>
        </c:ser>
        <c:shape val="box"/>
        <c:axId val="36932130"/>
        <c:axId val="37377227"/>
      </c:bar3DChart>
      <c:catAx>
        <c:axId val="3693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227"/>
        <c:crossesAt val="0"/>
        <c:auto val="1"/>
        <c:lblOffset val="100"/>
        <c:tickLblSkip val="1"/>
        <c:noMultiLvlLbl val="0"/>
      </c:catAx>
      <c:valAx>
        <c:axId val="37377227"/>
        <c:scaling>
          <c:orientation val="minMax"/>
          <c:max val="3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079"/>
              <c:y val="-0.4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2130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94275"/>
          <c:w val="0.46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Distribuidoras'!$T$57:$T$58</c:f>
              <c:strCache/>
            </c:strRef>
          </c:cat>
          <c:val>
            <c:numRef>
              <c:f>'9.4 Distribuidoras'!$U$57:$U$58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Distribuidoras'!$X$56:$Y$56</c:f>
              <c:strCache/>
            </c:strRef>
          </c:cat>
          <c:val>
            <c:numRef>
              <c:f>'9.4 Distribuidoras'!$X$57:$Y$57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Distribuidoras'!$X$56:$Y$56</c:f>
              <c:strCache/>
            </c:strRef>
          </c:cat>
          <c:val>
            <c:numRef>
              <c:f>'9.4 Distribuidoras'!$X$58:$Y$58</c:f>
              <c:numCache/>
            </c:numRef>
          </c:val>
          <c:shape val="box"/>
        </c:ser>
        <c:shape val="box"/>
        <c:axId val="46724264"/>
        <c:axId val="41685449"/>
      </c:bar3DChart>
      <c:catAx>
        <c:axId val="4672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449"/>
        <c:crosses val="autoZero"/>
        <c:auto val="1"/>
        <c:lblOffset val="100"/>
        <c:tickLblSkip val="1"/>
        <c:noMultiLvlLbl val="0"/>
      </c:catAx>
      <c:valAx>
        <c:axId val="41685449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4264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2011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Total'!$E$7:$F$7</c:f>
              <c:strCache/>
            </c:strRef>
          </c:cat>
          <c:val>
            <c:numRef>
              <c:f>'9.1 Fact. Total'!$E$19:$F$19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Total'!$E$10,'9.1 Fact. Total'!$E$13,'9.1 Fact. Total'!$E$16)</c:f>
              <c:numCache/>
            </c:numRef>
          </c:val>
          <c:shape val="box"/>
        </c:ser>
        <c:ser>
          <c:idx val="1"/>
          <c:order val="1"/>
          <c:tx>
            <c:strRef>
              <c:f>'9.1 Fact. Total'!$F$7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Total'!$F$10,'9.1 Fact. Total'!$F$13,'9.1 Fact. Total'!$F$16)</c:f>
              <c:numCache/>
            </c:numRef>
          </c:val>
          <c:shape val="box"/>
        </c:ser>
        <c:shape val="box"/>
        <c:axId val="3980586"/>
        <c:axId val="16483443"/>
      </c:bar3DChart>
      <c:catAx>
        <c:axId val="398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3443"/>
        <c:crosses val="autoZero"/>
        <c:auto val="1"/>
        <c:lblOffset val="100"/>
        <c:tickLblSkip val="1"/>
        <c:noMultiLvlLbl val="0"/>
      </c:catAx>
      <c:valAx>
        <c:axId val="16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5"/>
          <c:w val="0.3057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Generadoras'!$S$65:$S$66</c:f>
              <c:strCache/>
            </c:strRef>
          </c:cat>
          <c:val>
            <c:numRef>
              <c:f>'9.2.  Generadoras'!$T$65:$T$66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Generadoras'!$V$65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Generadoras'!$W$63:$X$63</c:f>
              <c:strCache/>
            </c:strRef>
          </c:cat>
          <c:val>
            <c:numRef>
              <c:f>'9.2.  Generadoras'!$W$65:$X$65</c:f>
              <c:numCache/>
            </c:numRef>
          </c:val>
          <c:shape val="box"/>
        </c:ser>
        <c:ser>
          <c:idx val="1"/>
          <c:order val="1"/>
          <c:tx>
            <c:strRef>
              <c:f>'9.2.  Generadoras'!$V$66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Generadoras'!$W$63:$X$63</c:f>
              <c:strCache/>
            </c:strRef>
          </c:cat>
          <c:val>
            <c:numRef>
              <c:f>'9.2.  Generadoras'!$W$66:$X$66</c:f>
              <c:numCache/>
            </c:numRef>
          </c:val>
          <c:shape val="box"/>
        </c:ser>
        <c:shape val="box"/>
        <c:axId val="10607984"/>
        <c:axId val="21441073"/>
      </c:bar3DChart>
      <c:catAx>
        <c:axId val="10607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41073"/>
        <c:crosses val="autoZero"/>
        <c:auto val="1"/>
        <c:lblOffset val="100"/>
        <c:tickLblSkip val="1"/>
        <c:noMultiLvlLbl val="0"/>
      </c:catAx>
      <c:valAx>
        <c:axId val="2144107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7984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909"/>
          <c:w val="0.6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1975"/>
          <c:y val="0.58225"/>
          <c:w val="0.2335"/>
          <c:h val="0.24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Generadoras'!$S$70:$S$71</c:f>
              <c:strCache/>
            </c:strRef>
          </c:cat>
          <c:val>
            <c:numRef>
              <c:f>'9.2.  Generadoras'!$T$70:$T$71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73"/>
          <c:w val="0.988"/>
          <c:h val="0.8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Generadoras'!$V$70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Generadoras'!$W$69:$X$69</c:f>
              <c:strCache/>
            </c:strRef>
          </c:cat>
          <c:val>
            <c:numRef>
              <c:f>'9.2.  Generadoras'!$W$70:$X$70</c:f>
              <c:numCache/>
            </c:numRef>
          </c:val>
          <c:shape val="box"/>
        </c:ser>
        <c:ser>
          <c:idx val="1"/>
          <c:order val="1"/>
          <c:tx>
            <c:strRef>
              <c:f>'9.2.  Generadoras'!$V$71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Generadoras'!$W$69:$X$69</c:f>
              <c:strCache/>
            </c:strRef>
          </c:cat>
          <c:val>
            <c:numRef>
              <c:f>'9.2.  Generadoras'!$W$71:$X$71</c:f>
              <c:numCache/>
            </c:numRef>
          </c:val>
          <c:shape val="box"/>
        </c:ser>
        <c:shape val="box"/>
        <c:axId val="47609350"/>
        <c:axId val="60272255"/>
      </c:bar3DChart>
      <c:catAx>
        <c:axId val="4760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72255"/>
        <c:crosses val="autoZero"/>
        <c:auto val="1"/>
        <c:lblOffset val="100"/>
        <c:tickLblSkip val="1"/>
        <c:noMultiLvlLbl val="0"/>
      </c:catAx>
      <c:valAx>
        <c:axId val="602722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9350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9"/>
          <c:w val="0.553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220 y 138 kV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7825"/>
          <c:y val="0.23775"/>
          <c:w val="0.646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Transmisión'!$Q$23:$R$23</c:f>
              <c:strCache/>
            </c:strRef>
          </c:cat>
          <c:val>
            <c:numRef>
              <c:f>'9.3 Transmisión'!$Q$25:$R$25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Transmisión'!$Q$23:$R$23</c:f>
              <c:strCache/>
            </c:strRef>
          </c:cat>
          <c:val>
            <c:numRef>
              <c:f>'9.3 Transmisión'!$Q$24:$R$24</c:f>
              <c:numCache/>
            </c:numRef>
          </c:val>
        </c:ser>
        <c:overlap val="100"/>
        <c:axId val="57757804"/>
        <c:axId val="4954333"/>
      </c:barChart>
      <c:catAx>
        <c:axId val="57757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333"/>
        <c:crosses val="autoZero"/>
        <c:auto val="1"/>
        <c:lblOffset val="100"/>
        <c:tickLblSkip val="1"/>
        <c:noMultiLvlLbl val="0"/>
      </c:catAx>
      <c:valAx>
        <c:axId val="4954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7804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46</xdr:row>
      <xdr:rowOff>152400</xdr:rowOff>
    </xdr:from>
    <xdr:to>
      <xdr:col>9</xdr:col>
      <xdr:colOff>600075</xdr:colOff>
      <xdr:row>71</xdr:row>
      <xdr:rowOff>152400</xdr:rowOff>
    </xdr:to>
    <xdr:graphicFrame>
      <xdr:nvGraphicFramePr>
        <xdr:cNvPr id="1" name="Chart 3"/>
        <xdr:cNvGraphicFramePr/>
      </xdr:nvGraphicFramePr>
      <xdr:xfrm>
        <a:off x="200025" y="7991475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9</xdr:col>
      <xdr:colOff>714375</xdr:colOff>
      <xdr:row>42</xdr:row>
      <xdr:rowOff>76200</xdr:rowOff>
    </xdr:to>
    <xdr:graphicFrame>
      <xdr:nvGraphicFramePr>
        <xdr:cNvPr id="2" name="Chart 1"/>
        <xdr:cNvGraphicFramePr/>
      </xdr:nvGraphicFramePr>
      <xdr:xfrm>
        <a:off x="47625" y="4048125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781550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4 512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$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638675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0.5625</cdr:y>
    </cdr:from>
    <cdr:to>
      <cdr:x>0.72275</cdr:x>
      <cdr:y>0.625</cdr:y>
    </cdr:to>
    <cdr:sp>
      <cdr:nvSpPr>
        <cdr:cNvPr id="1" name="Text Box 23"/>
        <cdr:cNvSpPr txBox="1">
          <a:spLocks noChangeArrowheads="1"/>
        </cdr:cNvSpPr>
      </cdr:nvSpPr>
      <cdr:spPr>
        <a:xfrm>
          <a:off x="1885950" y="1162050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0.31675</cdr:x>
      <cdr:y>0.364</cdr:y>
    </cdr:from>
    <cdr:to>
      <cdr:x>0.40725</cdr:x>
      <cdr:y>0.4405</cdr:y>
    </cdr:to>
    <cdr:sp>
      <cdr:nvSpPr>
        <cdr:cNvPr id="2" name="Text Box 23"/>
        <cdr:cNvSpPr txBox="1">
          <a:spLocks noChangeArrowheads="1"/>
        </cdr:cNvSpPr>
      </cdr:nvSpPr>
      <cdr:spPr>
        <a:xfrm>
          <a:off x="923925" y="75247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44%</a:t>
          </a:r>
        </a:p>
      </cdr:txBody>
    </cdr:sp>
  </cdr:relSizeAnchor>
  <cdr:relSizeAnchor xmlns:cdr="http://schemas.openxmlformats.org/drawingml/2006/chartDrawing">
    <cdr:from>
      <cdr:x>0.44025</cdr:x>
      <cdr:y>0.33475</cdr:y>
    </cdr:from>
    <cdr:to>
      <cdr:x>0.5235</cdr:x>
      <cdr:y>0.411</cdr:y>
    </cdr:to>
    <cdr:sp>
      <cdr:nvSpPr>
        <cdr:cNvPr id="3" name="Text Box 23"/>
        <cdr:cNvSpPr txBox="1">
          <a:spLocks noChangeArrowheads="1"/>
        </cdr:cNvSpPr>
      </cdr:nvSpPr>
      <cdr:spPr>
        <a:xfrm>
          <a:off x="1295400" y="685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56%</a:t>
          </a:r>
        </a:p>
      </cdr:txBody>
    </cdr:sp>
  </cdr:relSizeAnchor>
  <cdr:relSizeAnchor xmlns:cdr="http://schemas.openxmlformats.org/drawingml/2006/chartDrawing">
    <cdr:from>
      <cdr:x>0.8045</cdr:x>
      <cdr:y>0.08875</cdr:y>
    </cdr:from>
    <cdr:to>
      <cdr:x>0.8915</cdr:x>
      <cdr:y>0.16525</cdr:y>
    </cdr:to>
    <cdr:sp>
      <cdr:nvSpPr>
        <cdr:cNvPr id="4" name="Text Box 23"/>
        <cdr:cNvSpPr txBox="1">
          <a:spLocks noChangeArrowheads="1"/>
        </cdr:cNvSpPr>
      </cdr:nvSpPr>
      <cdr:spPr>
        <a:xfrm>
          <a:off x="2362200" y="1809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0.24175</cdr:y>
    </cdr:from>
    <cdr:to>
      <cdr:x>0.41975</cdr:x>
      <cdr:y>0.37375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628650"/>
          <a:ext cx="2124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35 498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0.59825</cdr:y>
    </cdr:from>
    <cdr:to>
      <cdr:x>0.7155</cdr:x>
      <cdr:y>0.6655</cdr:y>
    </cdr:to>
    <cdr:sp>
      <cdr:nvSpPr>
        <cdr:cNvPr id="1" name="Text Box 23"/>
        <cdr:cNvSpPr txBox="1">
          <a:spLocks noChangeArrowheads="1"/>
        </cdr:cNvSpPr>
      </cdr:nvSpPr>
      <cdr:spPr>
        <a:xfrm>
          <a:off x="2133600" y="12477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0.7755</cdr:x>
      <cdr:y>0.06375</cdr:y>
    </cdr:from>
    <cdr:to>
      <cdr:x>0.84825</cdr:x>
      <cdr:y>0.14025</cdr:y>
    </cdr:to>
    <cdr:sp>
      <cdr:nvSpPr>
        <cdr:cNvPr id="2" name="Text Box 24"/>
        <cdr:cNvSpPr txBox="1">
          <a:spLocks noChangeArrowheads="1"/>
        </cdr:cNvSpPr>
      </cdr:nvSpPr>
      <cdr:spPr>
        <a:xfrm>
          <a:off x="2609850" y="1238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96%
</a:t>
          </a:r>
        </a:p>
      </cdr:txBody>
    </cdr:sp>
  </cdr:relSizeAnchor>
  <cdr:relSizeAnchor xmlns:cdr="http://schemas.openxmlformats.org/drawingml/2006/chartDrawing">
    <cdr:from>
      <cdr:x>0.429</cdr:x>
      <cdr:y>0.147</cdr:y>
    </cdr:from>
    <cdr:to>
      <cdr:x>0.532</cdr:x>
      <cdr:y>0.21425</cdr:y>
    </cdr:to>
    <cdr:sp>
      <cdr:nvSpPr>
        <cdr:cNvPr id="3" name="Text Box 23"/>
        <cdr:cNvSpPr txBox="1">
          <a:spLocks noChangeArrowheads="1"/>
        </cdr:cNvSpPr>
      </cdr:nvSpPr>
      <cdr:spPr>
        <a:xfrm>
          <a:off x="1438275" y="3048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0.32175</cdr:x>
      <cdr:y>0.21425</cdr:y>
    </cdr:from>
    <cdr:to>
      <cdr:x>0.4</cdr:x>
      <cdr:y>0.2905</cdr:y>
    </cdr:to>
    <cdr:sp>
      <cdr:nvSpPr>
        <cdr:cNvPr id="4" name="Text Box 23"/>
        <cdr:cNvSpPr txBox="1">
          <a:spLocks noChangeArrowheads="1"/>
        </cdr:cNvSpPr>
      </cdr:nvSpPr>
      <cdr:spPr>
        <a:xfrm>
          <a:off x="1076325" y="438150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55</xdr:row>
      <xdr:rowOff>123825</xdr:rowOff>
    </xdr:from>
    <xdr:to>
      <xdr:col>5</xdr:col>
      <xdr:colOff>533400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400050" y="11172825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58</xdr:row>
      <xdr:rowOff>123825</xdr:rowOff>
    </xdr:from>
    <xdr:to>
      <xdr:col>5</xdr:col>
      <xdr:colOff>247650</xdr:colOff>
      <xdr:row>71</xdr:row>
      <xdr:rowOff>66675</xdr:rowOff>
    </xdr:to>
    <xdr:graphicFrame>
      <xdr:nvGraphicFramePr>
        <xdr:cNvPr id="2" name="Chart 2"/>
        <xdr:cNvGraphicFramePr/>
      </xdr:nvGraphicFramePr>
      <xdr:xfrm>
        <a:off x="3200400" y="11658600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59</xdr:row>
      <xdr:rowOff>85725</xdr:rowOff>
    </xdr:from>
    <xdr:to>
      <xdr:col>1</xdr:col>
      <xdr:colOff>2409825</xdr:colOff>
      <xdr:row>60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179195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6 985 MW</a:t>
          </a:r>
        </a:p>
      </xdr:txBody>
    </xdr:sp>
    <xdr:clientData/>
  </xdr:twoCellAnchor>
  <xdr:twoCellAnchor>
    <xdr:from>
      <xdr:col>6</xdr:col>
      <xdr:colOff>123825</xdr:colOff>
      <xdr:row>55</xdr:row>
      <xdr:rowOff>123825</xdr:rowOff>
    </xdr:from>
    <xdr:to>
      <xdr:col>14</xdr:col>
      <xdr:colOff>914400</xdr:colOff>
      <xdr:row>71</xdr:row>
      <xdr:rowOff>142875</xdr:rowOff>
    </xdr:to>
    <xdr:graphicFrame>
      <xdr:nvGraphicFramePr>
        <xdr:cNvPr id="4" name="Chart 3"/>
        <xdr:cNvGraphicFramePr/>
      </xdr:nvGraphicFramePr>
      <xdr:xfrm>
        <a:off x="6610350" y="11172825"/>
        <a:ext cx="66675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59</xdr:row>
      <xdr:rowOff>0</xdr:rowOff>
    </xdr:from>
    <xdr:to>
      <xdr:col>14</xdr:col>
      <xdr:colOff>819150</xdr:colOff>
      <xdr:row>71</xdr:row>
      <xdr:rowOff>123825</xdr:rowOff>
    </xdr:to>
    <xdr:graphicFrame>
      <xdr:nvGraphicFramePr>
        <xdr:cNvPr id="5" name="Chart 4"/>
        <xdr:cNvGraphicFramePr/>
      </xdr:nvGraphicFramePr>
      <xdr:xfrm>
        <a:off x="9810750" y="11706225"/>
        <a:ext cx="33718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18</xdr:row>
      <xdr:rowOff>142875</xdr:rowOff>
    </xdr:from>
    <xdr:to>
      <xdr:col>7</xdr:col>
      <xdr:colOff>847725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266950" y="3228975"/>
        <a:ext cx="68865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22</xdr:row>
      <xdr:rowOff>142875</xdr:rowOff>
    </xdr:from>
    <xdr:to>
      <xdr:col>5</xdr:col>
      <xdr:colOff>333375</xdr:colOff>
      <xdr:row>24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10175" y="3876675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8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176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47</xdr:col>
      <xdr:colOff>247650</xdr:colOff>
      <xdr:row>0</xdr:row>
      <xdr:rowOff>0</xdr:rowOff>
    </xdr:from>
    <xdr:to>
      <xdr:col>56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2628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43</xdr:row>
      <xdr:rowOff>0</xdr:rowOff>
    </xdr:from>
    <xdr:to>
      <xdr:col>8</xdr:col>
      <xdr:colOff>495300</xdr:colOff>
      <xdr:row>70</xdr:row>
      <xdr:rowOff>57150</xdr:rowOff>
    </xdr:to>
    <xdr:graphicFrame>
      <xdr:nvGraphicFramePr>
        <xdr:cNvPr id="4" name="Chart 5"/>
        <xdr:cNvGraphicFramePr/>
      </xdr:nvGraphicFramePr>
      <xdr:xfrm>
        <a:off x="1552575" y="7134225"/>
        <a:ext cx="81438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0.251</cdr:y>
    </cdr:from>
    <cdr:to>
      <cdr:x>0.32125</cdr:x>
      <cdr:y>0.30425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933450"/>
          <a:ext cx="1600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5 495 091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19 753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142875</xdr:rowOff>
    </xdr:from>
    <xdr:to>
      <xdr:col>5</xdr:col>
      <xdr:colOff>409575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323850" y="9239250"/>
        <a:ext cx="8458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50</xdr:row>
      <xdr:rowOff>104775</xdr:rowOff>
    </xdr:from>
    <xdr:to>
      <xdr:col>5</xdr:col>
      <xdr:colOff>133350</xdr:colOff>
      <xdr:row>67</xdr:row>
      <xdr:rowOff>104775</xdr:rowOff>
    </xdr:to>
    <xdr:graphicFrame>
      <xdr:nvGraphicFramePr>
        <xdr:cNvPr id="2" name="Chart 2"/>
        <xdr:cNvGraphicFramePr/>
      </xdr:nvGraphicFramePr>
      <xdr:xfrm>
        <a:off x="3228975" y="991552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46</xdr:row>
      <xdr:rowOff>142875</xdr:rowOff>
    </xdr:from>
    <xdr:to>
      <xdr:col>15</xdr:col>
      <xdr:colOff>371475</xdr:colOff>
      <xdr:row>69</xdr:row>
      <xdr:rowOff>47625</xdr:rowOff>
    </xdr:to>
    <xdr:graphicFrame>
      <xdr:nvGraphicFramePr>
        <xdr:cNvPr id="3" name="Chart 3"/>
        <xdr:cNvGraphicFramePr/>
      </xdr:nvGraphicFramePr>
      <xdr:xfrm>
        <a:off x="9220200" y="923925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50</xdr:row>
      <xdr:rowOff>104775</xdr:rowOff>
    </xdr:from>
    <xdr:to>
      <xdr:col>14</xdr:col>
      <xdr:colOff>1247775</xdr:colOff>
      <xdr:row>68</xdr:row>
      <xdr:rowOff>9525</xdr:rowOff>
    </xdr:to>
    <xdr:graphicFrame>
      <xdr:nvGraphicFramePr>
        <xdr:cNvPr id="4" name="Chart 4"/>
        <xdr:cNvGraphicFramePr/>
      </xdr:nvGraphicFramePr>
      <xdr:xfrm>
        <a:off x="12868275" y="991552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SheetLayoutView="100" zoomScalePageLayoutView="70" workbookViewId="0" topLeftCell="A1">
      <selection activeCell="M14" sqref="M14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85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5" ht="13.5" thickBot="1"/>
    <row r="6" spans="4:7" ht="12.75">
      <c r="D6" s="27"/>
      <c r="E6" s="28"/>
      <c r="F6" s="29"/>
      <c r="G6" s="30"/>
    </row>
    <row r="7" spans="4:7" ht="12.75">
      <c r="D7" s="31" t="s">
        <v>34</v>
      </c>
      <c r="E7" s="32" t="s">
        <v>4</v>
      </c>
      <c r="F7" s="33" t="s">
        <v>5</v>
      </c>
      <c r="G7" s="34" t="s">
        <v>3</v>
      </c>
    </row>
    <row r="8" spans="4:7" ht="12.75">
      <c r="D8" s="35"/>
      <c r="E8" s="36"/>
      <c r="F8" s="37"/>
      <c r="G8" s="38"/>
    </row>
    <row r="9" spans="4:14" ht="13.5" thickBot="1">
      <c r="D9" s="81"/>
      <c r="E9" s="329" t="s">
        <v>39</v>
      </c>
      <c r="F9" s="330"/>
      <c r="G9" s="331"/>
      <c r="H9" s="8"/>
      <c r="J9" s="2"/>
      <c r="K9" s="2"/>
      <c r="L9" s="2"/>
      <c r="M9" s="2"/>
      <c r="N9" s="2"/>
    </row>
    <row r="10" spans="4:11" ht="15.75" thickTop="1">
      <c r="D10" s="87" t="s">
        <v>35</v>
      </c>
      <c r="E10" s="104">
        <v>478.66607843905086</v>
      </c>
      <c r="F10" s="105">
        <v>1555.311613633042</v>
      </c>
      <c r="G10" s="106">
        <f>SUM(E10:F10)</f>
        <v>2033.9776920720929</v>
      </c>
      <c r="H10" s="8"/>
      <c r="K10" s="2"/>
    </row>
    <row r="11" spans="4:14" ht="12.75">
      <c r="D11" s="87"/>
      <c r="E11" s="217"/>
      <c r="F11" s="217"/>
      <c r="G11" s="109">
        <f>G10/G19</f>
        <v>0.45079948170193423</v>
      </c>
      <c r="H11" s="8"/>
      <c r="K11" s="23"/>
      <c r="M11" s="26">
        <f>+E10/G10</f>
        <v>0.23533496965318973</v>
      </c>
      <c r="N11" s="26">
        <f>+F10/G10</f>
        <v>0.7646650303468103</v>
      </c>
    </row>
    <row r="12" spans="4:14" ht="12.75">
      <c r="D12" s="88"/>
      <c r="E12" s="110"/>
      <c r="F12" s="111"/>
      <c r="G12" s="112"/>
      <c r="H12" s="8"/>
      <c r="K12" s="23"/>
      <c r="M12" s="26"/>
      <c r="N12" s="26"/>
    </row>
    <row r="13" spans="4:14" ht="15">
      <c r="D13" s="87" t="s">
        <v>36</v>
      </c>
      <c r="E13" s="54"/>
      <c r="F13" s="113">
        <v>186.5773572976374</v>
      </c>
      <c r="G13" s="114">
        <f>SUM(E13:F13)</f>
        <v>186.5773572976374</v>
      </c>
      <c r="H13" s="8"/>
      <c r="K13" s="23"/>
      <c r="M13" s="26"/>
      <c r="N13" s="26"/>
    </row>
    <row r="14" spans="4:14" ht="12.75">
      <c r="D14" s="89"/>
      <c r="E14" s="107"/>
      <c r="F14" s="108"/>
      <c r="G14" s="109">
        <f>G13/G19</f>
        <v>0.04135196580322689</v>
      </c>
      <c r="H14" s="8"/>
      <c r="K14" s="23"/>
      <c r="M14" s="26"/>
      <c r="N14" s="26"/>
    </row>
    <row r="15" spans="4:14" ht="12.75">
      <c r="D15" s="87"/>
      <c r="E15" s="54"/>
      <c r="F15" s="113"/>
      <c r="G15" s="115"/>
      <c r="H15" s="8"/>
      <c r="M15" s="26"/>
      <c r="N15" s="26"/>
    </row>
    <row r="16" spans="4:14" ht="15">
      <c r="D16" s="87" t="s">
        <v>37</v>
      </c>
      <c r="E16" s="54">
        <v>841.8194577026919</v>
      </c>
      <c r="F16" s="113">
        <v>1449.5598997575883</v>
      </c>
      <c r="G16" s="114">
        <f>SUM(E16:F16)</f>
        <v>2291.37935746028</v>
      </c>
      <c r="H16" s="8"/>
      <c r="M16" s="26"/>
      <c r="N16" s="26"/>
    </row>
    <row r="17" spans="4:14" ht="13.5" thickBot="1">
      <c r="D17" s="90"/>
      <c r="E17" s="218"/>
      <c r="F17" s="218"/>
      <c r="G17" s="116">
        <f>G16/G19</f>
        <v>0.5078485524948388</v>
      </c>
      <c r="H17" s="8"/>
      <c r="M17" s="26">
        <f>+E16/G16</f>
        <v>0.36738545931379435</v>
      </c>
      <c r="N17" s="26">
        <f>+F16/G16</f>
        <v>0.6326145406862057</v>
      </c>
    </row>
    <row r="18" spans="4:8" ht="13.5" thickTop="1">
      <c r="D18" s="81"/>
      <c r="E18" s="67"/>
      <c r="F18" s="117"/>
      <c r="G18" s="115"/>
      <c r="H18" s="8"/>
    </row>
    <row r="19" spans="4:10" ht="15.75">
      <c r="D19" s="91" t="s">
        <v>3</v>
      </c>
      <c r="E19" s="118">
        <f>SUM(E10,E13,E16)</f>
        <v>1320.4855361417428</v>
      </c>
      <c r="F19" s="119">
        <f>SUM(F10,F13,F16)</f>
        <v>3191.4488706882676</v>
      </c>
      <c r="G19" s="120">
        <f>SUM(E19:F19)</f>
        <v>4511.934406830011</v>
      </c>
      <c r="H19" s="92"/>
      <c r="I19" s="6"/>
      <c r="J19" s="6"/>
    </row>
    <row r="20" spans="4:8" ht="13.5" thickBot="1">
      <c r="D20" s="93"/>
      <c r="E20" s="121">
        <f>E19/G19</f>
        <v>0.29266505606616033</v>
      </c>
      <c r="F20" s="122">
        <f>F19/G19</f>
        <v>0.7073349439338397</v>
      </c>
      <c r="G20" s="123"/>
      <c r="H20" s="8"/>
    </row>
    <row r="21" spans="4:8" ht="12.75">
      <c r="D21" s="8"/>
      <c r="E21" s="8"/>
      <c r="F21" s="8"/>
      <c r="G21" s="8"/>
      <c r="H21" s="8"/>
    </row>
    <row r="24" ht="13.5" thickBot="1"/>
    <row r="25" spans="13:15" ht="12.75">
      <c r="M25" s="147">
        <f>(E10/G10)*100</f>
        <v>23.533496965318975</v>
      </c>
      <c r="N25" s="148">
        <f>(F10/G10)*100</f>
        <v>76.46650303468104</v>
      </c>
      <c r="O25" s="149">
        <f>SUM(M25:N25)/100</f>
        <v>1.0000000000000002</v>
      </c>
    </row>
    <row r="26" spans="13:15" ht="12.75">
      <c r="M26" s="150"/>
      <c r="N26" s="151"/>
      <c r="O26" s="152"/>
    </row>
    <row r="27" spans="13:15" ht="12.75">
      <c r="M27" s="150"/>
      <c r="N27" s="151"/>
      <c r="O27" s="152"/>
    </row>
    <row r="28" spans="13:15" ht="12.75">
      <c r="M28" s="150">
        <f>(E13/G13)*100</f>
        <v>0</v>
      </c>
      <c r="N28" s="151">
        <f>(F13/G13)*100</f>
        <v>100</v>
      </c>
      <c r="O28" s="152">
        <f>SUM(M28:N28)/100</f>
        <v>1</v>
      </c>
    </row>
    <row r="29" spans="13:15" ht="12.75">
      <c r="M29" s="150"/>
      <c r="N29" s="151"/>
      <c r="O29" s="152"/>
    </row>
    <row r="30" spans="13:15" ht="12.75">
      <c r="M30" s="150"/>
      <c r="N30" s="151"/>
      <c r="O30" s="152"/>
    </row>
    <row r="31" spans="13:15" ht="13.5" thickBot="1">
      <c r="M31" s="153">
        <f>(E16/G16)*100</f>
        <v>36.738545931379434</v>
      </c>
      <c r="N31" s="154">
        <f>(F16/G16)*100</f>
        <v>63.26145406862057</v>
      </c>
      <c r="O31" s="155">
        <f>SUM(M31:N31)/100</f>
        <v>1</v>
      </c>
    </row>
    <row r="34" ht="15.75">
      <c r="M34" s="24" t="s">
        <v>74</v>
      </c>
    </row>
    <row r="35" ht="13.5" thickBot="1"/>
    <row r="36" spans="13:26" ht="12.75">
      <c r="M36" s="138"/>
      <c r="N36" s="139" t="s">
        <v>23</v>
      </c>
      <c r="O36" s="139" t="s">
        <v>24</v>
      </c>
      <c r="P36" s="139" t="s">
        <v>25</v>
      </c>
      <c r="Q36" s="139" t="s">
        <v>26</v>
      </c>
      <c r="R36" s="139" t="s">
        <v>27</v>
      </c>
      <c r="S36" s="139" t="s">
        <v>28</v>
      </c>
      <c r="T36" s="139" t="s">
        <v>29</v>
      </c>
      <c r="U36" s="139" t="s">
        <v>30</v>
      </c>
      <c r="V36" s="139" t="s">
        <v>33</v>
      </c>
      <c r="W36" s="139" t="s">
        <v>31</v>
      </c>
      <c r="X36" s="139" t="s">
        <v>32</v>
      </c>
      <c r="Y36" s="140" t="s">
        <v>45</v>
      </c>
      <c r="Z36" t="s">
        <v>3</v>
      </c>
    </row>
    <row r="37" spans="13:26" ht="12.75">
      <c r="M37" s="141" t="s">
        <v>20</v>
      </c>
      <c r="N37" s="142">
        <v>183.95555603243247</v>
      </c>
      <c r="O37" s="142">
        <v>178.4876014553314</v>
      </c>
      <c r="P37" s="142">
        <v>177.9310156120996</v>
      </c>
      <c r="Q37" s="142">
        <v>182.93471040411202</v>
      </c>
      <c r="R37" s="142">
        <v>184.9407798084568</v>
      </c>
      <c r="S37" s="142">
        <v>181.1763109615385</v>
      </c>
      <c r="T37" s="142">
        <v>181.24604717311908</v>
      </c>
      <c r="U37" s="142">
        <v>188.4517197986086</v>
      </c>
      <c r="V37" s="142">
        <v>193.0769767497291</v>
      </c>
      <c r="W37" s="142">
        <v>198.1139473633678</v>
      </c>
      <c r="X37" s="142">
        <v>231.94232692165556</v>
      </c>
      <c r="Y37" s="143">
        <v>209.12236517982947</v>
      </c>
      <c r="Z37" s="6">
        <f>SUM(N37:Y37)</f>
        <v>2291.37935746028</v>
      </c>
    </row>
    <row r="38" spans="13:26" ht="12.75">
      <c r="M38" s="141" t="s">
        <v>21</v>
      </c>
      <c r="N38" s="142">
        <v>143.68062219819825</v>
      </c>
      <c r="O38" s="142">
        <v>162.53070262247837</v>
      </c>
      <c r="P38" s="142">
        <v>159.0909323238434</v>
      </c>
      <c r="Q38" s="142">
        <v>172.50331730237502</v>
      </c>
      <c r="R38" s="142">
        <v>171.0550913046621</v>
      </c>
      <c r="S38" s="142">
        <v>169.58810783018865</v>
      </c>
      <c r="T38" s="142">
        <v>166.7283313659606</v>
      </c>
      <c r="U38" s="142">
        <v>175.8677042182351</v>
      </c>
      <c r="V38" s="142">
        <v>173.98618802816904</v>
      </c>
      <c r="W38" s="142">
        <v>181.46945514032492</v>
      </c>
      <c r="X38" s="142">
        <v>176.98147305986694</v>
      </c>
      <c r="Y38" s="143">
        <v>180.49576667779016</v>
      </c>
      <c r="Z38" s="6">
        <f>SUM(N38:Y38)</f>
        <v>2033.9776920720924</v>
      </c>
    </row>
    <row r="39" spans="13:27" ht="13.5" thickBot="1">
      <c r="M39" s="144" t="s">
        <v>22</v>
      </c>
      <c r="N39" s="145">
        <v>13.840747592792793</v>
      </c>
      <c r="O39" s="145">
        <v>13.800034344380403</v>
      </c>
      <c r="P39" s="145">
        <v>13.660031540925266</v>
      </c>
      <c r="Q39" s="145">
        <v>14.270070265863167</v>
      </c>
      <c r="R39" s="145">
        <v>14.49723873870618</v>
      </c>
      <c r="S39" s="145">
        <v>15.205619698838898</v>
      </c>
      <c r="T39" s="145">
        <v>15.987952826880937</v>
      </c>
      <c r="U39" s="145">
        <v>16.03564539729037</v>
      </c>
      <c r="V39" s="145">
        <v>17.463200101119536</v>
      </c>
      <c r="W39" s="145">
        <v>15.89818209379616</v>
      </c>
      <c r="X39" s="145">
        <v>17.99062800813008</v>
      </c>
      <c r="Y39" s="146">
        <v>17.928006688913605</v>
      </c>
      <c r="Z39" s="6">
        <f>SUM(N39:Y39)</f>
        <v>186.57735729763738</v>
      </c>
      <c r="AA39" s="6">
        <f>SUM(Z37:Z39)</f>
        <v>4511.934406830011</v>
      </c>
    </row>
    <row r="40" spans="14:25" ht="12.7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3" spans="14:25" ht="12.7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1">
    <mergeCell ref="E9:G9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91"/>
  <sheetViews>
    <sheetView view="pageBreakPreview" zoomScale="60" zoomScalePageLayoutView="25" workbookViewId="0" topLeftCell="A1">
      <selection activeCell="S41" sqref="S41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bestFit="1" customWidth="1"/>
    <col min="4" max="4" width="8.8515625" style="0" bestFit="1" customWidth="1"/>
    <col min="5" max="5" width="12.28125" style="0" bestFit="1" customWidth="1"/>
    <col min="6" max="6" width="8.8515625" style="0" customWidth="1"/>
    <col min="7" max="7" width="12.57421875" style="0" customWidth="1"/>
    <col min="8" max="8" width="8.8515625" style="0" customWidth="1"/>
    <col min="9" max="9" width="14.421875" style="0" customWidth="1"/>
    <col min="10" max="10" width="8.8515625" style="0" customWidth="1"/>
    <col min="11" max="11" width="12.421875" style="0" customWidth="1"/>
    <col min="12" max="12" width="8.8515625" style="0" customWidth="1"/>
    <col min="13" max="13" width="13.28125" style="0" customWidth="1"/>
    <col min="14" max="14" width="8.8515625" style="0" bestFit="1" customWidth="1"/>
    <col min="15" max="15" width="15.8515625" style="0" customWidth="1"/>
    <col min="16" max="16" width="8.28125" style="0" customWidth="1"/>
    <col min="17" max="17" width="16.28125" style="0" bestFit="1" customWidth="1"/>
    <col min="18" max="18" width="12.28125" style="0" customWidth="1"/>
    <col min="19" max="19" width="35.00390625" style="0" customWidth="1"/>
    <col min="20" max="20" width="13.28125" style="0" bestFit="1" customWidth="1"/>
    <col min="21" max="21" width="9.00390625" style="0" customWidth="1"/>
    <col min="22" max="22" width="14.28125" style="0" customWidth="1"/>
    <col min="23" max="23" width="11.8515625" style="0" customWidth="1"/>
    <col min="24" max="24" width="12.00390625" style="0" customWidth="1"/>
    <col min="25" max="25" width="12.421875" style="0" customWidth="1"/>
    <col min="26" max="26" width="12.28125" style="0" customWidth="1"/>
    <col min="28" max="28" width="11.57421875" style="0" bestFit="1" customWidth="1"/>
    <col min="30" max="30" width="11.57421875" style="0" bestFit="1" customWidth="1"/>
    <col min="34" max="34" width="12.00390625" style="0" bestFit="1" customWidth="1"/>
  </cols>
  <sheetData>
    <row r="2" spans="1:16" ht="15.75">
      <c r="A2" s="336" t="s">
        <v>141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37:41" ht="12.75">
      <c r="AK3" s="8"/>
      <c r="AL3" s="8"/>
      <c r="AM3" s="8"/>
      <c r="AN3" s="8"/>
      <c r="AO3" s="8"/>
    </row>
    <row r="4" spans="37:41" ht="12.75">
      <c r="AK4" s="8"/>
      <c r="AL4" s="8"/>
      <c r="AM4" s="8"/>
      <c r="AN4" s="8"/>
      <c r="AO4" s="8"/>
    </row>
    <row r="5" spans="1:41" ht="15.75" thickBot="1">
      <c r="A5" s="11" t="s">
        <v>65</v>
      </c>
      <c r="B5" s="170"/>
      <c r="C5" s="156"/>
      <c r="D5" s="170"/>
      <c r="E5" s="171"/>
      <c r="F5" s="170"/>
      <c r="G5" s="2"/>
      <c r="H5" s="2"/>
      <c r="I5" s="2"/>
      <c r="J5" s="2"/>
      <c r="K5" s="2"/>
      <c r="L5" s="2"/>
      <c r="M5" s="2"/>
      <c r="N5" s="2"/>
      <c r="AK5" s="8"/>
      <c r="AL5" s="8"/>
      <c r="AM5" s="8"/>
      <c r="AN5" s="8"/>
      <c r="AO5" s="8"/>
    </row>
    <row r="6" spans="1:41" ht="12.75">
      <c r="A6" s="342" t="s">
        <v>6</v>
      </c>
      <c r="B6" s="344" t="s">
        <v>16</v>
      </c>
      <c r="C6" s="337" t="s">
        <v>63</v>
      </c>
      <c r="D6" s="333"/>
      <c r="E6" s="333"/>
      <c r="F6" s="333"/>
      <c r="G6" s="333"/>
      <c r="H6" s="333"/>
      <c r="I6" s="332" t="s">
        <v>64</v>
      </c>
      <c r="J6" s="333"/>
      <c r="K6" s="333"/>
      <c r="L6" s="333"/>
      <c r="M6" s="333"/>
      <c r="N6" s="333"/>
      <c r="O6" s="332" t="s">
        <v>40</v>
      </c>
      <c r="P6" s="334"/>
      <c r="AK6" s="8"/>
      <c r="AL6" s="8"/>
      <c r="AM6" s="8"/>
      <c r="AN6" s="8"/>
      <c r="AO6" s="8"/>
    </row>
    <row r="7" spans="1:41" ht="12.75">
      <c r="A7" s="343"/>
      <c r="B7" s="345"/>
      <c r="C7" s="32" t="s">
        <v>1</v>
      </c>
      <c r="D7" s="39" t="s">
        <v>7</v>
      </c>
      <c r="E7" s="41" t="s">
        <v>2</v>
      </c>
      <c r="F7" s="39" t="s">
        <v>7</v>
      </c>
      <c r="G7" s="41" t="s">
        <v>3</v>
      </c>
      <c r="H7" s="42" t="s">
        <v>7</v>
      </c>
      <c r="I7" s="43" t="s">
        <v>1</v>
      </c>
      <c r="J7" s="39" t="s">
        <v>7</v>
      </c>
      <c r="K7" s="41" t="s">
        <v>2</v>
      </c>
      <c r="L7" s="39" t="s">
        <v>7</v>
      </c>
      <c r="M7" s="41" t="s">
        <v>3</v>
      </c>
      <c r="N7" s="44" t="s">
        <v>7</v>
      </c>
      <c r="O7" s="45" t="s">
        <v>38</v>
      </c>
      <c r="P7" s="46" t="s">
        <v>7</v>
      </c>
      <c r="R7" s="8"/>
      <c r="S7" s="18"/>
      <c r="AK7" s="8"/>
      <c r="AL7" s="8"/>
      <c r="AM7" s="8"/>
      <c r="AN7" s="8"/>
      <c r="AO7" s="8"/>
    </row>
    <row r="8" spans="1:41" ht="17.25" customHeight="1">
      <c r="A8" s="47">
        <v>1</v>
      </c>
      <c r="B8" s="48" t="s">
        <v>0</v>
      </c>
      <c r="C8" s="214">
        <v>1013.3590000000002</v>
      </c>
      <c r="D8" s="189">
        <f>C8/C$52</f>
        <v>0.3112708313239468</v>
      </c>
      <c r="E8" s="214">
        <v>87.97999999999999</v>
      </c>
      <c r="F8" s="189">
        <f>E8/E$52</f>
        <v>0.02359158404159927</v>
      </c>
      <c r="G8" s="192">
        <f>SUM(C8,E8)</f>
        <v>1101.3390000000002</v>
      </c>
      <c r="H8" s="215">
        <f>G8/G$52</f>
        <v>0.15767539746737583</v>
      </c>
      <c r="I8" s="188">
        <v>7062.216537999998</v>
      </c>
      <c r="J8" s="189">
        <f>I8/I$52</f>
        <v>0.34307097424458477</v>
      </c>
      <c r="K8" s="190">
        <v>176.638931</v>
      </c>
      <c r="L8" s="191">
        <f>K8/K$52</f>
        <v>0.011844574026856321</v>
      </c>
      <c r="M8" s="192">
        <f>SUM(I8,K8)</f>
        <v>7238.855468999998</v>
      </c>
      <c r="N8" s="193">
        <f>M8/M$52</f>
        <v>0.20392083960521487</v>
      </c>
      <c r="O8" s="204">
        <v>327351.117889296</v>
      </c>
      <c r="P8" s="205">
        <f>O8/O$52</f>
        <v>0.16094135110981014</v>
      </c>
      <c r="Q8" s="8"/>
      <c r="R8" s="8"/>
      <c r="T8" s="96"/>
      <c r="AK8" s="8"/>
      <c r="AL8" s="8"/>
      <c r="AM8" s="8"/>
      <c r="AN8" s="8"/>
      <c r="AO8" s="8"/>
    </row>
    <row r="9" spans="1:41" ht="17.25" customHeight="1">
      <c r="A9" s="52">
        <v>2</v>
      </c>
      <c r="B9" s="53" t="s">
        <v>11</v>
      </c>
      <c r="C9" s="195">
        <v>177.63</v>
      </c>
      <c r="D9" s="189">
        <f>C9/C$52</f>
        <v>0.05456214211160374</v>
      </c>
      <c r="E9" s="195">
        <v>162.135</v>
      </c>
      <c r="F9" s="189">
        <f>E9/E$52</f>
        <v>0.043476034082572154</v>
      </c>
      <c r="G9" s="196">
        <f>SUM(C9,E9)</f>
        <v>339.765</v>
      </c>
      <c r="H9" s="215">
        <f>G9/G$52</f>
        <v>0.04864313478456945</v>
      </c>
      <c r="I9" s="194">
        <v>997.9335169999999</v>
      </c>
      <c r="J9" s="189">
        <f>I9/I$52</f>
        <v>0.0484779845061889</v>
      </c>
      <c r="K9" s="195">
        <v>330.6477220000001</v>
      </c>
      <c r="L9" s="191">
        <f>K9/K$52</f>
        <v>0.022171677545084385</v>
      </c>
      <c r="M9" s="196">
        <f>SUM(I9,K9)</f>
        <v>1328.581239</v>
      </c>
      <c r="N9" s="197">
        <f>M9/M$52</f>
        <v>0.03742655215328443</v>
      </c>
      <c r="O9" s="204">
        <v>64249.71924623559</v>
      </c>
      <c r="P9" s="205">
        <f>O9/O$52</f>
        <v>0.03158821234700066</v>
      </c>
      <c r="Q9" s="8"/>
      <c r="R9" s="8"/>
      <c r="AK9" s="8"/>
      <c r="AL9" s="8"/>
      <c r="AM9" s="8"/>
      <c r="AN9" s="8"/>
      <c r="AO9" s="8"/>
    </row>
    <row r="10" spans="1:41" ht="17.25" customHeight="1">
      <c r="A10" s="52">
        <v>3</v>
      </c>
      <c r="B10" s="53" t="s">
        <v>12</v>
      </c>
      <c r="C10" s="195">
        <v>110</v>
      </c>
      <c r="D10" s="189">
        <f>C10/C$52</f>
        <v>0.033788412049070606</v>
      </c>
      <c r="E10" s="195">
        <v>11.5</v>
      </c>
      <c r="F10" s="189">
        <f>E10/E$52</f>
        <v>0.0030836919354215917</v>
      </c>
      <c r="G10" s="192">
        <f>SUM(C10,E10)</f>
        <v>121.5</v>
      </c>
      <c r="H10" s="215">
        <f>G10/G$52</f>
        <v>0.017394790152973932</v>
      </c>
      <c r="I10" s="194">
        <v>744.219506</v>
      </c>
      <c r="J10" s="189">
        <f>I10/I$52</f>
        <v>0.03615297118141744</v>
      </c>
      <c r="K10" s="195">
        <v>0.8888959999999999</v>
      </c>
      <c r="L10" s="191">
        <f>K10/K$52</f>
        <v>5.9605175453515814E-05</v>
      </c>
      <c r="M10" s="192">
        <f>SUM(I10,K10)</f>
        <v>745.1084020000001</v>
      </c>
      <c r="N10" s="193">
        <f>M10/M$52</f>
        <v>0.02098993847624505</v>
      </c>
      <c r="O10" s="204">
        <v>35903.65521903586</v>
      </c>
      <c r="P10" s="205">
        <f>O10/O$52</f>
        <v>0.017651941493251777</v>
      </c>
      <c r="Q10" s="8"/>
      <c r="R10" s="92"/>
      <c r="T10" s="92"/>
      <c r="U10" s="8"/>
      <c r="V10" s="8"/>
      <c r="AK10" s="8"/>
      <c r="AL10" s="8"/>
      <c r="AM10" s="8"/>
      <c r="AN10" s="8"/>
      <c r="AO10" s="8"/>
    </row>
    <row r="11" spans="1:41" ht="17.25" customHeight="1">
      <c r="A11" s="52">
        <v>4</v>
      </c>
      <c r="B11" s="53" t="s">
        <v>13</v>
      </c>
      <c r="C11" s="195">
        <v>90.44999999999999</v>
      </c>
      <c r="D11" s="189">
        <f>C11/C$52</f>
        <v>0.027783289725803965</v>
      </c>
      <c r="E11" s="195">
        <v>18.12</v>
      </c>
      <c r="F11" s="189">
        <f>E11/E$52</f>
        <v>0.004858825901725152</v>
      </c>
      <c r="G11" s="196">
        <f>SUM(C11,E11)</f>
        <v>108.57</v>
      </c>
      <c r="H11" s="215">
        <f>G11/G$52</f>
        <v>0.01554364087990436</v>
      </c>
      <c r="I11" s="194">
        <v>743.091763</v>
      </c>
      <c r="J11" s="189">
        <f>I11/I$52</f>
        <v>0.03609818726370185</v>
      </c>
      <c r="K11" s="195">
        <v>0.003827</v>
      </c>
      <c r="L11" s="191">
        <f>K11/K$52</f>
        <v>2.566205793035463E-07</v>
      </c>
      <c r="M11" s="196">
        <f>SUM(I11,K11)</f>
        <v>743.09559</v>
      </c>
      <c r="N11" s="197">
        <f>M11/M$52</f>
        <v>0.02093323692794571</v>
      </c>
      <c r="O11" s="204">
        <v>36112.88611966046</v>
      </c>
      <c r="P11" s="205">
        <f>O11/O$52</f>
        <v>0.01775480933759448</v>
      </c>
      <c r="Q11" s="8"/>
      <c r="R11" s="8"/>
      <c r="U11" s="8"/>
      <c r="AK11" s="8"/>
      <c r="AL11" s="8"/>
      <c r="AM11" s="8"/>
      <c r="AN11" s="8"/>
      <c r="AO11" s="8"/>
    </row>
    <row r="12" spans="1:41" ht="17.25" customHeight="1" thickBot="1">
      <c r="A12" s="57">
        <v>5</v>
      </c>
      <c r="B12" s="58" t="s">
        <v>14</v>
      </c>
      <c r="C12" s="200">
        <v>35.7</v>
      </c>
      <c r="D12" s="199">
        <f>C12/C$52</f>
        <v>0.010965875546834734</v>
      </c>
      <c r="E12" s="200">
        <v>23.928</v>
      </c>
      <c r="F12" s="199">
        <f>E12/E$52</f>
        <v>0.006416224402675465</v>
      </c>
      <c r="G12" s="202">
        <f>SUM(C12,E12)</f>
        <v>59.628</v>
      </c>
      <c r="H12" s="216">
        <f>G12/G$52</f>
        <v>0.008536761705691603</v>
      </c>
      <c r="I12" s="198">
        <v>96.473672</v>
      </c>
      <c r="J12" s="199">
        <f>I12/I$52</f>
        <v>0.0046865338189369075</v>
      </c>
      <c r="K12" s="200">
        <v>97.352365</v>
      </c>
      <c r="L12" s="201">
        <f>K12/K$52</f>
        <v>0.006527990672294299</v>
      </c>
      <c r="M12" s="202">
        <f>SUM(I12,K12)</f>
        <v>193.82603699999999</v>
      </c>
      <c r="N12" s="203">
        <f>M12/M$52</f>
        <v>0.005460140539019712</v>
      </c>
      <c r="O12" s="206">
        <v>15048.699964822956</v>
      </c>
      <c r="P12" s="207">
        <f>O12/O$52</f>
        <v>0.007398655365532675</v>
      </c>
      <c r="Q12" s="8"/>
      <c r="R12" s="8"/>
      <c r="T12" s="95"/>
      <c r="U12" s="8"/>
      <c r="AK12" s="8"/>
      <c r="AL12" s="8"/>
      <c r="AM12" s="8"/>
      <c r="AN12" s="8"/>
      <c r="AO12" s="8"/>
    </row>
    <row r="13" spans="1:41" ht="16.5" thickBot="1" thickTop="1">
      <c r="A13" s="59"/>
      <c r="B13" s="60" t="s">
        <v>3</v>
      </c>
      <c r="C13" s="61">
        <f>SUM(C8:C12)</f>
        <v>1427.1390000000001</v>
      </c>
      <c r="D13" s="62"/>
      <c r="E13" s="61">
        <f>SUM(E8:E12)</f>
        <v>303.663</v>
      </c>
      <c r="F13" s="62"/>
      <c r="G13" s="63">
        <f>SUM(G8:G12)</f>
        <v>1730.8020000000001</v>
      </c>
      <c r="H13" s="64">
        <f>SUM(H8:H12)</f>
        <v>0.24779372499051516</v>
      </c>
      <c r="I13" s="65">
        <f>SUM(I8:I12)</f>
        <v>9643.934995999998</v>
      </c>
      <c r="J13" s="62"/>
      <c r="K13" s="61">
        <f>+SUM(K8:K12)</f>
        <v>605.5317410000001</v>
      </c>
      <c r="L13" s="62"/>
      <c r="M13" s="63">
        <f>SUM(M8:M12)</f>
        <v>10249.466736999999</v>
      </c>
      <c r="N13" s="160">
        <f>SUM(N8:N12)</f>
        <v>0.2887307077017097</v>
      </c>
      <c r="O13" s="124">
        <f>SUM(O8:O12)</f>
        <v>478666.0784390509</v>
      </c>
      <c r="P13" s="125">
        <f>SUM(P8:P12)</f>
        <v>0.23533496965318973</v>
      </c>
      <c r="Q13" s="8"/>
      <c r="R13">
        <f>+O13/1000</f>
        <v>478.66607843905086</v>
      </c>
      <c r="T13" s="8"/>
      <c r="U13" s="8"/>
      <c r="AK13" s="8"/>
      <c r="AL13" s="8"/>
      <c r="AM13" s="8"/>
      <c r="AN13" s="8"/>
      <c r="AO13" s="8"/>
    </row>
    <row r="14" spans="1:41" ht="12.75">
      <c r="A14" s="66"/>
      <c r="B14" s="8"/>
      <c r="C14" s="8"/>
      <c r="D14" s="10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T14" s="8"/>
      <c r="U14" s="8"/>
      <c r="AK14" s="8"/>
      <c r="AL14" s="8"/>
      <c r="AM14" s="8"/>
      <c r="AN14" s="8"/>
      <c r="AO14" s="8"/>
    </row>
    <row r="15" spans="1:41" ht="15">
      <c r="A15" s="7"/>
      <c r="C15" s="156"/>
      <c r="D15" s="13"/>
      <c r="E15" s="156"/>
      <c r="F15" s="13"/>
      <c r="H15" s="6"/>
      <c r="I15" s="158"/>
      <c r="J15" s="13"/>
      <c r="K15" s="158"/>
      <c r="T15" s="8"/>
      <c r="U15" s="8"/>
      <c r="AK15" s="8"/>
      <c r="AL15" s="8"/>
      <c r="AM15" s="8"/>
      <c r="AN15" s="8"/>
      <c r="AO15" s="8"/>
    </row>
    <row r="16" spans="1:41" ht="18.75" thickBot="1">
      <c r="A16" s="11" t="s">
        <v>66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8"/>
      <c r="S16" s="94"/>
      <c r="T16" s="8"/>
      <c r="U16" s="8"/>
      <c r="V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K16" s="8"/>
      <c r="AL16" s="8"/>
      <c r="AM16" s="8"/>
      <c r="AN16" s="8"/>
      <c r="AO16" s="8"/>
    </row>
    <row r="17" spans="1:41" ht="12.75">
      <c r="A17" s="342" t="s">
        <v>6</v>
      </c>
      <c r="B17" s="344" t="s">
        <v>16</v>
      </c>
      <c r="C17" s="337" t="s">
        <v>63</v>
      </c>
      <c r="D17" s="333"/>
      <c r="E17" s="333"/>
      <c r="F17" s="333"/>
      <c r="G17" s="333"/>
      <c r="H17" s="333"/>
      <c r="I17" s="332" t="s">
        <v>64</v>
      </c>
      <c r="J17" s="333"/>
      <c r="K17" s="333"/>
      <c r="L17" s="333"/>
      <c r="M17" s="333"/>
      <c r="N17" s="333"/>
      <c r="O17" s="332" t="s">
        <v>40</v>
      </c>
      <c r="P17" s="334"/>
      <c r="R17" s="8"/>
      <c r="S17" s="8"/>
      <c r="T17" s="8"/>
      <c r="U17" s="8"/>
      <c r="Y17" s="8"/>
      <c r="Z17" s="8"/>
      <c r="AA17" s="8"/>
      <c r="AB17" s="95"/>
      <c r="AC17" s="8"/>
      <c r="AD17" s="8"/>
      <c r="AE17" s="8"/>
      <c r="AF17" s="8"/>
      <c r="AG17" s="95"/>
      <c r="AH17" s="8"/>
      <c r="AK17" s="8"/>
      <c r="AL17" s="8"/>
      <c r="AM17" s="8"/>
      <c r="AN17" s="8"/>
      <c r="AO17" s="8"/>
    </row>
    <row r="18" spans="1:41" ht="12.75">
      <c r="A18" s="343"/>
      <c r="B18" s="345"/>
      <c r="C18" s="32" t="s">
        <v>1</v>
      </c>
      <c r="D18" s="39" t="s">
        <v>7</v>
      </c>
      <c r="E18" s="41" t="s">
        <v>2</v>
      </c>
      <c r="F18" s="39" t="s">
        <v>7</v>
      </c>
      <c r="G18" s="41" t="s">
        <v>3</v>
      </c>
      <c r="H18" s="42" t="s">
        <v>7</v>
      </c>
      <c r="I18" s="43" t="s">
        <v>1</v>
      </c>
      <c r="J18" s="39" t="s">
        <v>7</v>
      </c>
      <c r="K18" s="41" t="s">
        <v>2</v>
      </c>
      <c r="L18" s="39" t="s">
        <v>7</v>
      </c>
      <c r="M18" s="41" t="s">
        <v>3</v>
      </c>
      <c r="N18" s="44" t="s">
        <v>7</v>
      </c>
      <c r="O18" s="45" t="s">
        <v>38</v>
      </c>
      <c r="P18" s="46" t="s">
        <v>7</v>
      </c>
      <c r="R18" s="8"/>
      <c r="S18" s="8"/>
      <c r="T18" s="8"/>
      <c r="U18" s="8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K18" s="8"/>
      <c r="AL18" s="8"/>
      <c r="AM18" s="8"/>
      <c r="AN18" s="8"/>
      <c r="AO18" s="8"/>
    </row>
    <row r="19" spans="1:41" ht="12.75">
      <c r="A19" s="130"/>
      <c r="B19" s="131"/>
      <c r="C19" s="32"/>
      <c r="D19" s="132"/>
      <c r="E19" s="32"/>
      <c r="F19" s="132"/>
      <c r="G19" s="32"/>
      <c r="H19" s="133"/>
      <c r="I19" s="43"/>
      <c r="J19" s="132"/>
      <c r="K19" s="32"/>
      <c r="L19" s="132"/>
      <c r="M19" s="32"/>
      <c r="N19" s="134"/>
      <c r="O19" s="135"/>
      <c r="P19" s="136"/>
      <c r="R19" s="8"/>
      <c r="S19" s="8"/>
      <c r="T19" s="8"/>
      <c r="U19" s="8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K19" s="8"/>
      <c r="AL19" s="8"/>
      <c r="AM19" s="8"/>
      <c r="AN19" s="8"/>
      <c r="AO19" s="8"/>
    </row>
    <row r="20" spans="1:41" ht="17.25" customHeight="1">
      <c r="A20" s="157">
        <f>+A12+1</f>
        <v>6</v>
      </c>
      <c r="B20" s="208" t="s">
        <v>69</v>
      </c>
      <c r="C20" s="54">
        <v>567.8510000000001</v>
      </c>
      <c r="D20" s="49">
        <f>C20/C$52</f>
        <v>0.1744253051861527</v>
      </c>
      <c r="E20" s="54">
        <v>1014.9</v>
      </c>
      <c r="F20" s="49">
        <f>E20/E$52</f>
        <v>0.27214251697907593</v>
      </c>
      <c r="G20" s="50">
        <f aca="true" t="shared" si="0" ref="G20:G44">SUM(C20,E20)</f>
        <v>1582.7510000000002</v>
      </c>
      <c r="H20" s="69">
        <f aca="true" t="shared" si="1" ref="H20:H44">G20/G$52</f>
        <v>0.2265977078963757</v>
      </c>
      <c r="I20" s="56">
        <v>3528.047546</v>
      </c>
      <c r="J20" s="68">
        <f>I20/I$52</f>
        <v>0.1713868021852259</v>
      </c>
      <c r="K20" s="54">
        <v>4616.206073999999</v>
      </c>
      <c r="L20" s="68">
        <f>K20/K$52</f>
        <v>0.30954101826350366</v>
      </c>
      <c r="M20" s="50">
        <f aca="true" t="shared" si="2" ref="M20:M34">SUM(I20,K20)</f>
        <v>8144.253619999999</v>
      </c>
      <c r="N20" s="70">
        <f aca="true" t="shared" si="3" ref="N20:N44">M20/M$52</f>
        <v>0.2294261908198641</v>
      </c>
      <c r="O20" s="184">
        <v>437486.09242279816</v>
      </c>
      <c r="P20" s="126">
        <f aca="true" t="shared" si="4" ref="P20:P41">O20/O$52</f>
        <v>0.21508893343717744</v>
      </c>
      <c r="R20" s="8"/>
      <c r="S20" s="8"/>
      <c r="T20" s="8"/>
      <c r="U20" s="8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K20" s="8"/>
      <c r="AL20" s="8"/>
      <c r="AM20" s="8"/>
      <c r="AN20" s="8"/>
      <c r="AO20" s="8"/>
    </row>
    <row r="21" spans="1:41" ht="17.25" customHeight="1">
      <c r="A21" s="157">
        <f>+A20+1</f>
        <v>7</v>
      </c>
      <c r="B21" s="13" t="s">
        <v>41</v>
      </c>
      <c r="C21" s="54">
        <v>130.14000000000001</v>
      </c>
      <c r="D21" s="49">
        <f>C21/C$52</f>
        <v>0.039974763127873174</v>
      </c>
      <c r="E21" s="54">
        <v>955.625</v>
      </c>
      <c r="F21" s="49">
        <f>E21/E$52</f>
        <v>0.2562480961554138</v>
      </c>
      <c r="G21" s="50">
        <f t="shared" si="0"/>
        <v>1085.765</v>
      </c>
      <c r="H21" s="69">
        <f t="shared" si="1"/>
        <v>0.15544571465385798</v>
      </c>
      <c r="I21" s="56">
        <v>889.9156339999998</v>
      </c>
      <c r="J21" s="68">
        <f>I21/I$52</f>
        <v>0.04323065172373328</v>
      </c>
      <c r="K21" s="54">
        <v>3785.536342</v>
      </c>
      <c r="L21" s="68">
        <f>K21/K$52</f>
        <v>0.2538402218601169</v>
      </c>
      <c r="M21" s="50">
        <f t="shared" si="2"/>
        <v>4675.451975999999</v>
      </c>
      <c r="N21" s="70">
        <f t="shared" si="3"/>
        <v>0.13170895545059003</v>
      </c>
      <c r="O21" s="184">
        <v>355404.6429665625</v>
      </c>
      <c r="P21" s="126">
        <f t="shared" si="4"/>
        <v>0.17473379592698376</v>
      </c>
      <c r="R21" s="8"/>
      <c r="S21" s="8"/>
      <c r="T21" s="8"/>
      <c r="U21" s="8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K21" s="8"/>
      <c r="AL21" s="8"/>
      <c r="AM21" s="8"/>
      <c r="AN21" s="8"/>
      <c r="AO21" s="8"/>
    </row>
    <row r="22" spans="1:41" s="2" customFormat="1" ht="17.25" customHeight="1">
      <c r="A22" s="157">
        <f aca="true" t="shared" si="5" ref="A22:A44">+A21+1</f>
        <v>8</v>
      </c>
      <c r="B22" s="208" t="s">
        <v>54</v>
      </c>
      <c r="C22" s="54"/>
      <c r="D22" s="49"/>
      <c r="E22" s="54">
        <v>602.3</v>
      </c>
      <c r="F22" s="49">
        <f>E22/E$52</f>
        <v>0.1615050132786456</v>
      </c>
      <c r="G22" s="50">
        <f t="shared" si="0"/>
        <v>602.3</v>
      </c>
      <c r="H22" s="69">
        <f t="shared" si="1"/>
        <v>0.0862294823797218</v>
      </c>
      <c r="I22" s="56"/>
      <c r="J22" s="68"/>
      <c r="K22" s="54">
        <v>3993.6529010000004</v>
      </c>
      <c r="L22" s="68">
        <f>K22/K$52</f>
        <v>0.26779553723331806</v>
      </c>
      <c r="M22" s="50">
        <f t="shared" si="2"/>
        <v>3993.6529010000004</v>
      </c>
      <c r="N22" s="70">
        <f t="shared" si="3"/>
        <v>0.11250246066540472</v>
      </c>
      <c r="O22" s="184">
        <v>213800.27951842383</v>
      </c>
      <c r="P22" s="126">
        <f t="shared" si="4"/>
        <v>0.10511436794600097</v>
      </c>
      <c r="Q22" s="103"/>
      <c r="R22" s="8"/>
      <c r="S22"/>
      <c r="T22"/>
      <c r="U22" s="13"/>
      <c r="V22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K22" s="13"/>
      <c r="AL22" s="13"/>
      <c r="AM22" s="13"/>
      <c r="AN22" s="13"/>
      <c r="AO22" s="13"/>
    </row>
    <row r="23" spans="1:41" s="2" customFormat="1" ht="17.25" customHeight="1">
      <c r="A23" s="157">
        <f t="shared" si="5"/>
        <v>9</v>
      </c>
      <c r="B23" s="13" t="s">
        <v>57</v>
      </c>
      <c r="C23" s="54">
        <v>351.46099999999996</v>
      </c>
      <c r="D23" s="49">
        <f>C23/C$52</f>
        <v>0.10795735533798548</v>
      </c>
      <c r="E23" s="54">
        <v>300.94800000000004</v>
      </c>
      <c r="F23" s="49">
        <f>E23/E$52</f>
        <v>0.08069834092010933</v>
      </c>
      <c r="G23" s="50">
        <f t="shared" si="0"/>
        <v>652.409</v>
      </c>
      <c r="H23" s="69">
        <f t="shared" si="1"/>
        <v>0.0934034374396014</v>
      </c>
      <c r="I23" s="56">
        <v>1941.233386999999</v>
      </c>
      <c r="J23" s="68">
        <f>I23/I$52</f>
        <v>0.09430195544567781</v>
      </c>
      <c r="K23" s="54">
        <v>376.5035079999999</v>
      </c>
      <c r="L23" s="68">
        <f>K23/K$52</f>
        <v>0.025246550387451615</v>
      </c>
      <c r="M23" s="50">
        <f t="shared" si="2"/>
        <v>2317.736894999999</v>
      </c>
      <c r="N23" s="70">
        <f t="shared" si="3"/>
        <v>0.06529137867670054</v>
      </c>
      <c r="O23" s="184">
        <v>141233.12065672793</v>
      </c>
      <c r="P23" s="126">
        <f t="shared" si="4"/>
        <v>0.06943690739933742</v>
      </c>
      <c r="Q23" s="103"/>
      <c r="R23" s="8"/>
      <c r="S23"/>
      <c r="T23"/>
      <c r="U23" s="13"/>
      <c r="V23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K23" s="13"/>
      <c r="AL23" s="13"/>
      <c r="AM23" s="13"/>
      <c r="AN23" s="13"/>
      <c r="AO23" s="13"/>
    </row>
    <row r="24" spans="1:41" s="2" customFormat="1" ht="17.25" customHeight="1">
      <c r="A24" s="157">
        <f t="shared" si="5"/>
        <v>10</v>
      </c>
      <c r="B24" s="208" t="s">
        <v>70</v>
      </c>
      <c r="C24" s="54"/>
      <c r="D24" s="49"/>
      <c r="E24" s="54">
        <v>202.64</v>
      </c>
      <c r="F24" s="49">
        <f>E24/E$52</f>
        <v>0.05433733337337664</v>
      </c>
      <c r="G24" s="50">
        <f t="shared" si="0"/>
        <v>202.64</v>
      </c>
      <c r="H24" s="69">
        <f t="shared" si="1"/>
        <v>0.029011360301223355</v>
      </c>
      <c r="I24" s="56"/>
      <c r="J24" s="68"/>
      <c r="K24" s="54">
        <v>488.66271299999994</v>
      </c>
      <c r="L24" s="68">
        <f>K24/K$52</f>
        <v>0.03276741794985695</v>
      </c>
      <c r="M24" s="50">
        <f t="shared" si="2"/>
        <v>488.66271299999994</v>
      </c>
      <c r="N24" s="70">
        <f t="shared" si="3"/>
        <v>0.013765782608239855</v>
      </c>
      <c r="O24" s="184">
        <v>83848.80674495925</v>
      </c>
      <c r="P24" s="126">
        <f t="shared" si="4"/>
        <v>0.04122405426164688</v>
      </c>
      <c r="Q24" s="103"/>
      <c r="R24" s="96"/>
      <c r="T24" s="96"/>
      <c r="U24" s="13"/>
      <c r="V24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K24" s="13"/>
      <c r="AL24" s="13"/>
      <c r="AM24" s="13"/>
      <c r="AN24" s="13"/>
      <c r="AO24" s="13"/>
    </row>
    <row r="25" spans="1:41" ht="17.25" customHeight="1">
      <c r="A25" s="157">
        <f t="shared" si="5"/>
        <v>11</v>
      </c>
      <c r="B25" s="208" t="s">
        <v>60</v>
      </c>
      <c r="C25" s="54">
        <v>264.183</v>
      </c>
      <c r="D25" s="49">
        <f>C25/C$52</f>
        <v>0.08114840054872381</v>
      </c>
      <c r="E25" s="54"/>
      <c r="F25" s="49"/>
      <c r="G25" s="50">
        <f t="shared" si="0"/>
        <v>264.183</v>
      </c>
      <c r="H25" s="69">
        <f t="shared" si="1"/>
        <v>0.03782228680644537</v>
      </c>
      <c r="I25" s="56">
        <v>1685.1439319999995</v>
      </c>
      <c r="J25" s="68">
        <f>I25/I$52</f>
        <v>0.0818615469212607</v>
      </c>
      <c r="K25" s="54"/>
      <c r="L25" s="68"/>
      <c r="M25" s="50">
        <f t="shared" si="2"/>
        <v>1685.1439319999995</v>
      </c>
      <c r="N25" s="70">
        <f t="shared" si="3"/>
        <v>0.047471035571945756</v>
      </c>
      <c r="O25" s="184">
        <v>73684.69297022889</v>
      </c>
      <c r="P25" s="126">
        <f t="shared" si="4"/>
        <v>0.03622689337126574</v>
      </c>
      <c r="Q25" s="103"/>
      <c r="R25" s="8"/>
      <c r="U25" s="8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K25" s="8"/>
      <c r="AL25" s="8"/>
      <c r="AM25" s="8"/>
      <c r="AN25" s="8"/>
      <c r="AO25" s="8"/>
    </row>
    <row r="26" spans="1:41" ht="17.25" customHeight="1">
      <c r="A26" s="157">
        <f t="shared" si="5"/>
        <v>12</v>
      </c>
      <c r="B26" s="13" t="s">
        <v>58</v>
      </c>
      <c r="C26" s="54"/>
      <c r="D26" s="49"/>
      <c r="E26" s="54">
        <v>159.35</v>
      </c>
      <c r="F26" s="49">
        <f>E26/E$52</f>
        <v>0.04272924433995049</v>
      </c>
      <c r="G26" s="50">
        <f t="shared" si="0"/>
        <v>159.35</v>
      </c>
      <c r="H26" s="69">
        <f t="shared" si="1"/>
        <v>0.02281366099486746</v>
      </c>
      <c r="I26" s="56"/>
      <c r="J26" s="68"/>
      <c r="K26" s="54">
        <v>703.63184</v>
      </c>
      <c r="L26" s="68">
        <f>K26/K$52</f>
        <v>0.047182234229741354</v>
      </c>
      <c r="M26" s="50">
        <f t="shared" si="2"/>
        <v>703.63184</v>
      </c>
      <c r="N26" s="70">
        <f t="shared" si="3"/>
        <v>0.01982153065498126</v>
      </c>
      <c r="O26" s="184">
        <v>71701.17301482242</v>
      </c>
      <c r="P26" s="126">
        <f t="shared" si="4"/>
        <v>0.0352517007901781</v>
      </c>
      <c r="Q26" s="103"/>
      <c r="R26" s="92"/>
      <c r="T26" s="92"/>
      <c r="U26" s="8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K26" s="8"/>
      <c r="AL26" s="8"/>
      <c r="AM26" s="8"/>
      <c r="AN26" s="8"/>
      <c r="AO26" s="8"/>
    </row>
    <row r="27" spans="1:41" ht="17.25" customHeight="1">
      <c r="A27" s="157">
        <f t="shared" si="5"/>
        <v>13</v>
      </c>
      <c r="B27" s="208" t="s">
        <v>52</v>
      </c>
      <c r="C27" s="54">
        <v>220</v>
      </c>
      <c r="D27" s="49">
        <f>C27/C$52</f>
        <v>0.06757682409814121</v>
      </c>
      <c r="E27" s="54"/>
      <c r="F27" s="49"/>
      <c r="G27" s="50">
        <f t="shared" si="0"/>
        <v>220</v>
      </c>
      <c r="H27" s="69">
        <f t="shared" si="1"/>
        <v>0.03149673937164004</v>
      </c>
      <c r="I27" s="56">
        <v>1224.1135960000001</v>
      </c>
      <c r="J27" s="68">
        <f>I27/I$52</f>
        <v>0.05946544427037536</v>
      </c>
      <c r="K27" s="54"/>
      <c r="L27" s="68"/>
      <c r="M27" s="50">
        <f t="shared" si="2"/>
        <v>1224.1135960000001</v>
      </c>
      <c r="N27" s="70">
        <f t="shared" si="3"/>
        <v>0.034483665731063776</v>
      </c>
      <c r="O27" s="184">
        <v>58454.455727948676</v>
      </c>
      <c r="P27" s="126">
        <f t="shared" si="4"/>
        <v>0.02873898566134166</v>
      </c>
      <c r="Q27" s="103"/>
      <c r="R27" s="92"/>
      <c r="T27" s="92"/>
      <c r="U27" s="8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K27" s="8"/>
      <c r="AL27" s="8"/>
      <c r="AM27" s="8"/>
      <c r="AN27" s="8"/>
      <c r="AO27" s="8"/>
    </row>
    <row r="28" spans="1:41" ht="17.25" customHeight="1">
      <c r="A28" s="157">
        <f t="shared" si="5"/>
        <v>14</v>
      </c>
      <c r="B28" s="13" t="s">
        <v>51</v>
      </c>
      <c r="C28" s="54">
        <v>185.10000000000002</v>
      </c>
      <c r="D28" s="49">
        <f>C28/C$52</f>
        <v>0.05685668245711791</v>
      </c>
      <c r="E28" s="54"/>
      <c r="F28" s="49"/>
      <c r="G28" s="50">
        <f t="shared" si="0"/>
        <v>185.10000000000002</v>
      </c>
      <c r="H28" s="69">
        <f t="shared" si="1"/>
        <v>0.026500211171320787</v>
      </c>
      <c r="I28" s="56">
        <v>1161.6067790000002</v>
      </c>
      <c r="J28" s="68">
        <f>I28/I$52</f>
        <v>0.0564289649313843</v>
      </c>
      <c r="K28" s="54"/>
      <c r="L28" s="68"/>
      <c r="M28" s="50">
        <f t="shared" si="2"/>
        <v>1161.6067790000002</v>
      </c>
      <c r="N28" s="70">
        <f t="shared" si="3"/>
        <v>0.032722828999583856</v>
      </c>
      <c r="O28" s="184">
        <v>53083.483185761586</v>
      </c>
      <c r="P28" s="126">
        <f t="shared" si="4"/>
        <v>0.026098360563474695</v>
      </c>
      <c r="Q28" s="103"/>
      <c r="R28" s="92"/>
      <c r="T28" s="92"/>
      <c r="U28" s="8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K28" s="8"/>
      <c r="AL28" s="8"/>
      <c r="AM28" s="8"/>
      <c r="AN28" s="8"/>
      <c r="AO28" s="8"/>
    </row>
    <row r="29" spans="1:41" ht="17.25" customHeight="1">
      <c r="A29" s="157">
        <f t="shared" si="5"/>
        <v>15</v>
      </c>
      <c r="B29" s="13" t="s">
        <v>15</v>
      </c>
      <c r="C29" s="54"/>
      <c r="D29" s="49"/>
      <c r="E29" s="54">
        <v>68.47</v>
      </c>
      <c r="F29" s="49">
        <f>E29/E$52</f>
        <v>0.01836003363637534</v>
      </c>
      <c r="G29" s="50">
        <f t="shared" si="0"/>
        <v>68.47</v>
      </c>
      <c r="H29" s="69">
        <f t="shared" si="1"/>
        <v>0.009802644294437245</v>
      </c>
      <c r="I29" s="56"/>
      <c r="J29" s="68"/>
      <c r="K29" s="54">
        <v>21.659817000000015</v>
      </c>
      <c r="L29" s="68">
        <f>K29/K$52</f>
        <v>0.001452405222406272</v>
      </c>
      <c r="M29" s="50">
        <f t="shared" si="2"/>
        <v>21.659817000000015</v>
      </c>
      <c r="N29" s="70">
        <f t="shared" si="3"/>
        <v>0.0006101638701380889</v>
      </c>
      <c r="O29" s="184">
        <v>21721.136758605506</v>
      </c>
      <c r="P29" s="126">
        <f t="shared" si="4"/>
        <v>0.010679142078730141</v>
      </c>
      <c r="Q29" s="103"/>
      <c r="R29" s="8"/>
      <c r="U29" s="8"/>
      <c r="Y29" s="97"/>
      <c r="Z29" s="97"/>
      <c r="AA29" s="97"/>
      <c r="AB29" s="97"/>
      <c r="AC29" s="97"/>
      <c r="AD29" s="97"/>
      <c r="AE29" s="92"/>
      <c r="AF29" s="92"/>
      <c r="AG29" s="92"/>
      <c r="AH29" s="97"/>
      <c r="AK29" s="8"/>
      <c r="AL29" s="8"/>
      <c r="AM29" s="8"/>
      <c r="AN29" s="8"/>
      <c r="AO29" s="8"/>
    </row>
    <row r="30" spans="1:41" ht="17.25" customHeight="1">
      <c r="A30" s="157">
        <f t="shared" si="5"/>
        <v>16</v>
      </c>
      <c r="B30" s="208" t="s">
        <v>68</v>
      </c>
      <c r="C30" s="54"/>
      <c r="D30" s="68"/>
      <c r="E30" s="54">
        <v>38.94</v>
      </c>
      <c r="F30" s="49">
        <f>E30/E$52</f>
        <v>0.010441649040462329</v>
      </c>
      <c r="G30" s="50">
        <f t="shared" si="0"/>
        <v>38.94</v>
      </c>
      <c r="H30" s="69">
        <f t="shared" si="1"/>
        <v>0.005574922868780288</v>
      </c>
      <c r="I30" s="56"/>
      <c r="J30" s="68"/>
      <c r="K30" s="54">
        <v>162.21007100000003</v>
      </c>
      <c r="L30" s="68">
        <f>K30/K$52</f>
        <v>0.010877042693725993</v>
      </c>
      <c r="M30" s="50">
        <f t="shared" si="2"/>
        <v>162.21007100000003</v>
      </c>
      <c r="N30" s="70">
        <f t="shared" si="3"/>
        <v>0.00456950881425887</v>
      </c>
      <c r="O30" s="184">
        <v>11307.494678998806</v>
      </c>
      <c r="P30" s="126">
        <f t="shared" si="4"/>
        <v>0.005559301226887803</v>
      </c>
      <c r="Q30" s="103"/>
      <c r="U30" s="8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K30" s="8"/>
      <c r="AL30" s="8"/>
      <c r="AM30" s="8"/>
      <c r="AN30" s="8"/>
      <c r="AO30" s="8"/>
    </row>
    <row r="31" spans="1:41" ht="17.25" customHeight="1">
      <c r="A31" s="157">
        <f t="shared" si="5"/>
        <v>17</v>
      </c>
      <c r="B31" s="13" t="s">
        <v>43</v>
      </c>
      <c r="C31" s="54">
        <v>38.99999999999999</v>
      </c>
      <c r="D31" s="68">
        <f>C31/C$52</f>
        <v>0.01197952790830685</v>
      </c>
      <c r="E31" s="54"/>
      <c r="F31" s="49"/>
      <c r="G31" s="50">
        <f t="shared" si="0"/>
        <v>38.99999999999999</v>
      </c>
      <c r="H31" s="69">
        <f t="shared" si="1"/>
        <v>0.005583512888608916</v>
      </c>
      <c r="I31" s="56">
        <v>181.58839000000003</v>
      </c>
      <c r="J31" s="68">
        <f>I31/I$52</f>
        <v>0.00882126815760993</v>
      </c>
      <c r="K31" s="54"/>
      <c r="L31" s="68"/>
      <c r="M31" s="50">
        <f t="shared" si="2"/>
        <v>181.58839000000003</v>
      </c>
      <c r="N31" s="70">
        <f t="shared" si="3"/>
        <v>0.005115402166811686</v>
      </c>
      <c r="O31" s="184">
        <v>10232.242495199112</v>
      </c>
      <c r="P31" s="126">
        <f t="shared" si="4"/>
        <v>0.005030656203891364</v>
      </c>
      <c r="Q31" s="103"/>
      <c r="R31" s="92"/>
      <c r="T31" s="92"/>
      <c r="U31" s="8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K31" s="8"/>
      <c r="AL31" s="8"/>
      <c r="AM31" s="8"/>
      <c r="AN31" s="8"/>
      <c r="AO31" s="8"/>
    </row>
    <row r="32" spans="1:41" ht="17.25" customHeight="1">
      <c r="A32" s="157">
        <f t="shared" si="5"/>
        <v>18</v>
      </c>
      <c r="B32" s="13" t="s">
        <v>56</v>
      </c>
      <c r="C32" s="54">
        <v>19.66</v>
      </c>
      <c r="D32" s="68">
        <f>C32/C$52</f>
        <v>0.006038910735315711</v>
      </c>
      <c r="E32" s="54"/>
      <c r="F32" s="49"/>
      <c r="G32" s="50">
        <f t="shared" si="0"/>
        <v>19.66</v>
      </c>
      <c r="H32" s="69">
        <f t="shared" si="1"/>
        <v>0.0028146631638474692</v>
      </c>
      <c r="I32" s="56">
        <v>153.53019599999996</v>
      </c>
      <c r="J32" s="68">
        <f>I32/I$52</f>
        <v>0.0074582468031486535</v>
      </c>
      <c r="K32" s="54"/>
      <c r="L32" s="68"/>
      <c r="M32" s="50">
        <f t="shared" si="2"/>
        <v>153.53019599999996</v>
      </c>
      <c r="N32" s="70">
        <f t="shared" si="3"/>
        <v>0.004324994000384179</v>
      </c>
      <c r="O32" s="184">
        <v>7083.730584662118</v>
      </c>
      <c r="P32" s="51">
        <f t="shared" si="4"/>
        <v>0.0034826982676715813</v>
      </c>
      <c r="Q32" s="103"/>
      <c r="R32" s="92"/>
      <c r="T32" s="92"/>
      <c r="U32" s="8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K32" s="8"/>
      <c r="AL32" s="8"/>
      <c r="AM32" s="8"/>
      <c r="AN32" s="8"/>
      <c r="AO32" s="8"/>
    </row>
    <row r="33" spans="1:41" ht="17.25" customHeight="1">
      <c r="A33" s="157">
        <f t="shared" si="5"/>
        <v>19</v>
      </c>
      <c r="B33" s="13" t="s">
        <v>42</v>
      </c>
      <c r="C33" s="54"/>
      <c r="D33" s="49"/>
      <c r="E33" s="54">
        <v>41.75</v>
      </c>
      <c r="F33" s="49">
        <f>E33/E$52</f>
        <v>0.011195142461204474</v>
      </c>
      <c r="G33" s="50">
        <f t="shared" si="0"/>
        <v>41.75</v>
      </c>
      <c r="H33" s="69">
        <f t="shared" si="1"/>
        <v>0.005977222130754418</v>
      </c>
      <c r="I33" s="56"/>
      <c r="J33" s="68"/>
      <c r="K33" s="54">
        <v>38.123948</v>
      </c>
      <c r="L33" s="68">
        <f>K33/K$52</f>
        <v>0.0025564122344129275</v>
      </c>
      <c r="M33" s="55">
        <f t="shared" si="2"/>
        <v>38.123948</v>
      </c>
      <c r="N33" s="69">
        <f t="shared" si="3"/>
        <v>0.0010739636284380074</v>
      </c>
      <c r="O33" s="184">
        <v>5677.445085076572</v>
      </c>
      <c r="P33" s="51">
        <f t="shared" si="4"/>
        <v>0.002791301550260729</v>
      </c>
      <c r="Q33" s="103"/>
      <c r="U33" s="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K33" s="8"/>
      <c r="AL33" s="8"/>
      <c r="AM33" s="8"/>
      <c r="AN33" s="8"/>
      <c r="AO33" s="8"/>
    </row>
    <row r="34" spans="1:41" ht="17.25" customHeight="1">
      <c r="A34" s="157">
        <f t="shared" si="5"/>
        <v>20</v>
      </c>
      <c r="B34" t="s">
        <v>53</v>
      </c>
      <c r="C34" s="54">
        <v>14</v>
      </c>
      <c r="D34" s="68">
        <f>C34/C$52</f>
        <v>0.004300343351699896</v>
      </c>
      <c r="E34" s="210"/>
      <c r="F34" s="211"/>
      <c r="G34" s="50">
        <f t="shared" si="0"/>
        <v>14</v>
      </c>
      <c r="H34" s="69">
        <f t="shared" si="1"/>
        <v>0.0020043379600134573</v>
      </c>
      <c r="I34" s="56">
        <v>63.47477699999999</v>
      </c>
      <c r="J34" s="68">
        <f>I34/I$52</f>
        <v>0.003083501258871732</v>
      </c>
      <c r="K34" s="210"/>
      <c r="L34" s="212"/>
      <c r="M34" s="50">
        <f t="shared" si="2"/>
        <v>63.47477699999999</v>
      </c>
      <c r="N34" s="70">
        <f t="shared" si="3"/>
        <v>0.0017881044696948325</v>
      </c>
      <c r="O34" s="184">
        <v>3187.6492103033843</v>
      </c>
      <c r="P34" s="51">
        <f t="shared" si="4"/>
        <v>0.0015671996908953319</v>
      </c>
      <c r="Q34" s="103"/>
      <c r="R34" s="97"/>
      <c r="T34" s="97"/>
      <c r="U34" s="8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K34" s="8"/>
      <c r="AL34" s="8"/>
      <c r="AM34" s="8"/>
      <c r="AN34" s="8"/>
      <c r="AO34" s="8"/>
    </row>
    <row r="35" spans="1:41" ht="17.25" customHeight="1">
      <c r="A35" s="157">
        <f t="shared" si="5"/>
        <v>21</v>
      </c>
      <c r="B35" s="208" t="s">
        <v>67</v>
      </c>
      <c r="C35" s="54"/>
      <c r="D35" s="68"/>
      <c r="E35" s="173">
        <v>12.91</v>
      </c>
      <c r="F35" s="172">
        <f>E35/E$52</f>
        <v>0.003461779381416761</v>
      </c>
      <c r="G35" s="50">
        <f t="shared" si="0"/>
        <v>12.91</v>
      </c>
      <c r="H35" s="69">
        <f t="shared" si="1"/>
        <v>0.0018482859331266953</v>
      </c>
      <c r="I35" s="56"/>
      <c r="J35" s="68"/>
      <c r="K35" s="54">
        <v>33.97501199999999</v>
      </c>
      <c r="L35" s="68">
        <f>K35/K$52</f>
        <v>0.0022782041445740617</v>
      </c>
      <c r="M35" s="50">
        <f aca="true" t="shared" si="6" ref="M35:M40">SUM(I35,K35)</f>
        <v>33.97501199999999</v>
      </c>
      <c r="N35" s="70">
        <f t="shared" si="3"/>
        <v>0.0009570867939423493</v>
      </c>
      <c r="O35" s="184">
        <v>2118.1563903571887</v>
      </c>
      <c r="P35" s="51">
        <f t="shared" si="4"/>
        <v>0.0010413862446049444</v>
      </c>
      <c r="R35" s="92"/>
      <c r="T35" s="92"/>
      <c r="U35" s="8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K35" s="8"/>
      <c r="AL35" s="8"/>
      <c r="AM35" s="8"/>
      <c r="AN35" s="8"/>
      <c r="AO35" s="8"/>
    </row>
    <row r="36" spans="1:41" ht="17.25" customHeight="1">
      <c r="A36" s="157">
        <f t="shared" si="5"/>
        <v>22</v>
      </c>
      <c r="B36" s="208" t="s">
        <v>50</v>
      </c>
      <c r="C36" s="54"/>
      <c r="D36" s="49"/>
      <c r="E36" s="173">
        <v>23</v>
      </c>
      <c r="F36" s="10">
        <f>E36/E$52</f>
        <v>0.006167383870843183</v>
      </c>
      <c r="G36" s="50">
        <f t="shared" si="0"/>
        <v>23</v>
      </c>
      <c r="H36" s="69">
        <f t="shared" si="1"/>
        <v>0.003292840934307823</v>
      </c>
      <c r="I36" s="56"/>
      <c r="J36" s="68"/>
      <c r="K36" s="173">
        <v>84.30768400000002</v>
      </c>
      <c r="L36" s="213">
        <f>K36/K$52</f>
        <v>0.0056532758578051534</v>
      </c>
      <c r="M36" s="50">
        <f t="shared" si="6"/>
        <v>84.30768400000002</v>
      </c>
      <c r="N36" s="70">
        <f t="shared" si="3"/>
        <v>0.002374974024564428</v>
      </c>
      <c r="O36" s="184">
        <v>1801.2092484267275</v>
      </c>
      <c r="P36" s="51">
        <f t="shared" si="4"/>
        <v>0.0008855599820230894</v>
      </c>
      <c r="R36" s="92"/>
      <c r="T36" s="92"/>
      <c r="U36" s="8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K36" s="8"/>
      <c r="AL36" s="8"/>
      <c r="AM36" s="8"/>
      <c r="AN36" s="8"/>
      <c r="AO36" s="8"/>
    </row>
    <row r="37" spans="1:41" ht="17.25" customHeight="1">
      <c r="A37" s="157">
        <f t="shared" si="5"/>
        <v>23</v>
      </c>
      <c r="B37" t="s">
        <v>49</v>
      </c>
      <c r="C37" s="54">
        <v>10.4</v>
      </c>
      <c r="D37" s="68">
        <f>C37/C$52</f>
        <v>0.003194540775548494</v>
      </c>
      <c r="E37" s="174"/>
      <c r="G37" s="50">
        <f t="shared" si="0"/>
        <v>10.4</v>
      </c>
      <c r="H37" s="69">
        <f t="shared" si="1"/>
        <v>0.0014889367702957113</v>
      </c>
      <c r="I37" s="56">
        <v>27.084757999999994</v>
      </c>
      <c r="J37" s="68">
        <f>I37/I$52</f>
        <v>0.001315733419421642</v>
      </c>
      <c r="K37" s="174"/>
      <c r="L37" s="162"/>
      <c r="M37" s="50">
        <f t="shared" si="6"/>
        <v>27.084757999999994</v>
      </c>
      <c r="N37" s="70">
        <f t="shared" si="3"/>
        <v>0.0007629861675670459</v>
      </c>
      <c r="O37" s="184">
        <v>1237.6739018354099</v>
      </c>
      <c r="P37" s="51">
        <f t="shared" si="4"/>
        <v>0.000608499250832266</v>
      </c>
      <c r="R37" s="92"/>
      <c r="T37" s="92"/>
      <c r="U37" s="8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K37" s="8"/>
      <c r="AL37" s="8"/>
      <c r="AM37" s="8"/>
      <c r="AN37" s="8"/>
      <c r="AO37" s="8"/>
    </row>
    <row r="38" spans="1:41" ht="17.25" customHeight="1">
      <c r="A38" s="157">
        <f t="shared" si="5"/>
        <v>24</v>
      </c>
      <c r="B38" s="13" t="s">
        <v>44</v>
      </c>
      <c r="C38" s="54">
        <v>4.7</v>
      </c>
      <c r="D38" s="49">
        <f>C38/C$52</f>
        <v>0.0014436866966421077</v>
      </c>
      <c r="E38" s="173"/>
      <c r="F38" s="172"/>
      <c r="G38" s="50">
        <f t="shared" si="0"/>
        <v>4.7</v>
      </c>
      <c r="H38" s="69">
        <f t="shared" si="1"/>
        <v>0.0006728848865759465</v>
      </c>
      <c r="I38" s="56">
        <v>21.389849</v>
      </c>
      <c r="J38" s="68">
        <f>I38/I$52</f>
        <v>0.0010390840178702207</v>
      </c>
      <c r="K38" s="174"/>
      <c r="L38" s="175"/>
      <c r="M38" s="50">
        <f t="shared" si="6"/>
        <v>21.389849</v>
      </c>
      <c r="N38" s="70">
        <f t="shared" si="3"/>
        <v>0.0006025587865081835</v>
      </c>
      <c r="O38" s="184">
        <v>1009.1563772577707</v>
      </c>
      <c r="P38" s="51">
        <f t="shared" si="4"/>
        <v>0.0004961491864887189</v>
      </c>
      <c r="R38" s="8"/>
      <c r="S38" s="8"/>
      <c r="T38" s="8"/>
      <c r="U38" s="8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K38" s="8"/>
      <c r="AL38" s="8"/>
      <c r="AM38" s="8"/>
      <c r="AN38" s="8"/>
      <c r="AO38" s="8"/>
    </row>
    <row r="39" spans="1:41" ht="17.25" customHeight="1">
      <c r="A39" s="157">
        <f t="shared" si="5"/>
        <v>25</v>
      </c>
      <c r="B39" s="208" t="s">
        <v>71</v>
      </c>
      <c r="C39" s="54">
        <v>12.6</v>
      </c>
      <c r="D39" s="49">
        <f>C39/C$52</f>
        <v>0.0038703090165299056</v>
      </c>
      <c r="E39" s="173"/>
      <c r="F39" s="172"/>
      <c r="G39" s="50">
        <f t="shared" si="0"/>
        <v>12.6</v>
      </c>
      <c r="H39" s="69">
        <f t="shared" si="1"/>
        <v>0.0018039041640121115</v>
      </c>
      <c r="I39" s="56">
        <v>16.459998</v>
      </c>
      <c r="J39" s="68">
        <f>I39/I$52</f>
        <v>0.0007995998875904077</v>
      </c>
      <c r="K39" s="173"/>
      <c r="L39" s="175"/>
      <c r="M39" s="50">
        <f t="shared" si="6"/>
        <v>16.459998</v>
      </c>
      <c r="N39" s="70">
        <f t="shared" si="3"/>
        <v>0.0004636833303875649</v>
      </c>
      <c r="O39" s="184">
        <v>639.5750998177948</v>
      </c>
      <c r="P39" s="51">
        <f t="shared" si="4"/>
        <v>0.00031444548399458335</v>
      </c>
      <c r="R39" s="8"/>
      <c r="S39" s="8"/>
      <c r="T39" s="8"/>
      <c r="U39" s="8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K39" s="8"/>
      <c r="AL39" s="8"/>
      <c r="AM39" s="8"/>
      <c r="AN39" s="8"/>
      <c r="AO39" s="8"/>
    </row>
    <row r="40" spans="1:41" ht="17.25" customHeight="1">
      <c r="A40" s="157">
        <f t="shared" si="5"/>
        <v>26</v>
      </c>
      <c r="B40" s="13" t="s">
        <v>47</v>
      </c>
      <c r="C40" s="54">
        <v>3.27</v>
      </c>
      <c r="D40" s="49">
        <f>C40/C$52</f>
        <v>0.00100443734000419</v>
      </c>
      <c r="E40" s="173"/>
      <c r="F40" s="172"/>
      <c r="G40" s="50">
        <f t="shared" si="0"/>
        <v>3.27</v>
      </c>
      <c r="H40" s="69">
        <f t="shared" si="1"/>
        <v>0.00046815608066028613</v>
      </c>
      <c r="I40" s="56">
        <v>21.360975</v>
      </c>
      <c r="J40" s="68">
        <f>I40/I$52</f>
        <v>0.0010376813659893221</v>
      </c>
      <c r="K40" s="174"/>
      <c r="L40" s="175"/>
      <c r="M40" s="50">
        <f t="shared" si="6"/>
        <v>21.360975</v>
      </c>
      <c r="N40" s="70">
        <f t="shared" si="3"/>
        <v>0.0006017453968296663</v>
      </c>
      <c r="O40" s="184">
        <v>564.4659475569673</v>
      </c>
      <c r="P40" s="51">
        <f t="shared" si="4"/>
        <v>0.0002775182588074128</v>
      </c>
      <c r="R40" s="8"/>
      <c r="S40" s="8"/>
      <c r="T40" s="8"/>
      <c r="U40" s="8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K40" s="8"/>
      <c r="AL40" s="8"/>
      <c r="AM40" s="8"/>
      <c r="AN40" s="8"/>
      <c r="AO40" s="8"/>
    </row>
    <row r="41" spans="1:41" ht="17.25" customHeight="1">
      <c r="A41" s="157">
        <f t="shared" si="5"/>
        <v>27</v>
      </c>
      <c r="B41" s="208" t="s">
        <v>72</v>
      </c>
      <c r="C41" s="54"/>
      <c r="D41" s="49"/>
      <c r="E41" s="173">
        <v>4.8</v>
      </c>
      <c r="F41" s="10">
        <f>E41/E$52</f>
        <v>0.0012871061991324903</v>
      </c>
      <c r="G41" s="50">
        <f t="shared" si="0"/>
        <v>4.8</v>
      </c>
      <c r="H41" s="69">
        <f t="shared" si="1"/>
        <v>0.0006872015862903282</v>
      </c>
      <c r="I41" s="56"/>
      <c r="J41" s="68"/>
      <c r="K41" s="174">
        <v>3.0657669999999997</v>
      </c>
      <c r="L41" s="175">
        <f>K41/K$52</f>
        <v>0.00020557588281936112</v>
      </c>
      <c r="M41" s="50">
        <f>SUM(I41,K41)</f>
        <v>3.0657669999999997</v>
      </c>
      <c r="N41" s="70">
        <f t="shared" si="3"/>
        <v>8.636362244711655E-05</v>
      </c>
      <c r="O41" s="184">
        <v>34.930646711012564</v>
      </c>
      <c r="P41" s="51">
        <f t="shared" si="4"/>
        <v>1.7173564315460778E-05</v>
      </c>
      <c r="R41" s="8"/>
      <c r="S41" s="8"/>
      <c r="T41" s="8"/>
      <c r="U41" s="8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K41" s="8"/>
      <c r="AL41" s="8"/>
      <c r="AM41" s="8"/>
      <c r="AN41" s="8"/>
      <c r="AO41" s="8"/>
    </row>
    <row r="42" spans="1:41" ht="17.25" customHeight="1">
      <c r="A42" s="157">
        <f t="shared" si="5"/>
        <v>28</v>
      </c>
      <c r="B42" s="208" t="s">
        <v>55</v>
      </c>
      <c r="C42" s="54">
        <v>3.8</v>
      </c>
      <c r="D42" s="49">
        <f>C42/C$52</f>
        <v>0.0011672360526042572</v>
      </c>
      <c r="E42" s="173"/>
      <c r="F42" s="172"/>
      <c r="G42" s="50">
        <f t="shared" si="0"/>
        <v>3.8</v>
      </c>
      <c r="H42" s="69">
        <f t="shared" si="1"/>
        <v>0.0005440345891465098</v>
      </c>
      <c r="I42" s="56">
        <v>19.461713000000003</v>
      </c>
      <c r="J42" s="68">
        <f>I42/I$52</f>
        <v>0.0009454183121478374</v>
      </c>
      <c r="K42" s="174"/>
      <c r="L42" s="175"/>
      <c r="M42" s="50">
        <f>SUM(I42,K42)</f>
        <v>19.461713000000003</v>
      </c>
      <c r="N42" s="70">
        <f t="shared" si="3"/>
        <v>0.0005482425878111874</v>
      </c>
      <c r="O42" s="187" t="s">
        <v>62</v>
      </c>
      <c r="P42" s="186" t="s">
        <v>62</v>
      </c>
      <c r="R42" s="8"/>
      <c r="S42" s="8"/>
      <c r="T42" s="8"/>
      <c r="U42" s="8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K42" s="8"/>
      <c r="AL42" s="8"/>
      <c r="AM42" s="8"/>
      <c r="AN42" s="8"/>
      <c r="AO42" s="8"/>
    </row>
    <row r="43" spans="1:41" ht="17.25" customHeight="1">
      <c r="A43" s="157">
        <f t="shared" si="5"/>
        <v>29</v>
      </c>
      <c r="B43" s="208" t="s">
        <v>73</v>
      </c>
      <c r="C43" s="54">
        <v>1.65</v>
      </c>
      <c r="D43" s="49">
        <f>C43/C$52</f>
        <v>0.0005068261807360591</v>
      </c>
      <c r="E43" s="173"/>
      <c r="F43" s="172"/>
      <c r="G43" s="50">
        <f t="shared" si="0"/>
        <v>1.65</v>
      </c>
      <c r="H43" s="69">
        <f t="shared" si="1"/>
        <v>0.00023622554528730032</v>
      </c>
      <c r="I43" s="56">
        <v>6.83551</v>
      </c>
      <c r="J43" s="68">
        <f>I43/I$52</f>
        <v>0.0003320579399598413</v>
      </c>
      <c r="K43" s="174"/>
      <c r="L43" s="68"/>
      <c r="M43" s="50">
        <f>SUM(I43,K43)</f>
        <v>6.83551</v>
      </c>
      <c r="N43" s="70">
        <f t="shared" si="3"/>
        <v>0.00019255847064486304</v>
      </c>
      <c r="O43" s="187" t="s">
        <v>62</v>
      </c>
      <c r="P43" s="186" t="s">
        <v>62</v>
      </c>
      <c r="R43" s="8"/>
      <c r="S43" s="8"/>
      <c r="T43" s="8"/>
      <c r="U43" s="8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K43" s="8"/>
      <c r="AL43" s="8"/>
      <c r="AM43" s="8"/>
      <c r="AN43" s="8"/>
      <c r="AO43" s="8"/>
    </row>
    <row r="44" spans="1:41" ht="17.25" customHeight="1" thickBot="1">
      <c r="A44" s="157">
        <f t="shared" si="5"/>
        <v>30</v>
      </c>
      <c r="B44" s="208" t="s">
        <v>48</v>
      </c>
      <c r="C44" s="54">
        <v>0.6</v>
      </c>
      <c r="D44" s="49">
        <f>C44/C$52</f>
        <v>0.00018430042935856694</v>
      </c>
      <c r="E44" s="54"/>
      <c r="F44" s="49"/>
      <c r="G44" s="50">
        <f t="shared" si="0"/>
        <v>0.6</v>
      </c>
      <c r="H44" s="69">
        <f t="shared" si="1"/>
        <v>8.590019828629102E-05</v>
      </c>
      <c r="I44" s="56">
        <v>0.11100299999999999</v>
      </c>
      <c r="J44" s="68">
        <f>I44/I$52</f>
        <v>5.392344903213113E-06</v>
      </c>
      <c r="K44" s="54"/>
      <c r="L44" s="68"/>
      <c r="M44" s="50">
        <f>SUM(I44,K44)</f>
        <v>0.11100299999999999</v>
      </c>
      <c r="N44" s="70">
        <f t="shared" si="3"/>
        <v>3.1269894882739883E-06</v>
      </c>
      <c r="O44" s="187" t="s">
        <v>62</v>
      </c>
      <c r="P44" s="186" t="s">
        <v>62</v>
      </c>
      <c r="Q44" s="103"/>
      <c r="R44" s="97"/>
      <c r="T44" s="97"/>
      <c r="U44" s="8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K44" s="8"/>
      <c r="AL44" s="8"/>
      <c r="AM44" s="8"/>
      <c r="AN44" s="8"/>
      <c r="AO44" s="8"/>
    </row>
    <row r="45" spans="1:41" ht="16.5" customHeight="1" thickBot="1" thickTop="1">
      <c r="A45" s="98"/>
      <c r="B45" s="71" t="s">
        <v>3</v>
      </c>
      <c r="C45" s="72">
        <f>SUM(C20:C44)</f>
        <v>1828.4150000000002</v>
      </c>
      <c r="D45" s="73"/>
      <c r="E45" s="72">
        <f>SUM(E20:E44)</f>
        <v>3425.6329999999994</v>
      </c>
      <c r="F45" s="73"/>
      <c r="G45" s="74">
        <f>SUM(G20:G44)</f>
        <v>5254.048000000002</v>
      </c>
      <c r="H45" s="161">
        <f>SUM(H20:H44)</f>
        <v>0.7522062750094847</v>
      </c>
      <c r="I45" s="75">
        <f>SUM(I20:I44)</f>
        <v>10941.358042999998</v>
      </c>
      <c r="J45" s="73"/>
      <c r="K45" s="72">
        <f>SUM(K20:K44)</f>
        <v>14307.535676999998</v>
      </c>
      <c r="L45" s="73"/>
      <c r="M45" s="76">
        <f>SUM(M20:M44)</f>
        <v>25248.893719999996</v>
      </c>
      <c r="N45" s="159">
        <f>SUM(N20:N44)</f>
        <v>0.7112692922982904</v>
      </c>
      <c r="O45" s="127">
        <f>SUM(O20:O44)</f>
        <v>1555311.613633042</v>
      </c>
      <c r="P45" s="128">
        <f>SUM(P20:P44)</f>
        <v>0.7646650303468101</v>
      </c>
      <c r="Q45" s="103"/>
      <c r="R45">
        <f>+O45/1000</f>
        <v>1555.311613633042</v>
      </c>
      <c r="U45" s="8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K45" s="8"/>
      <c r="AL45" s="8"/>
      <c r="AM45" s="8"/>
      <c r="AN45" s="8"/>
      <c r="AO45" s="8"/>
    </row>
    <row r="46" spans="1:41" ht="12.75">
      <c r="A46" s="176" t="s">
        <v>61</v>
      </c>
      <c r="Q46" s="20"/>
      <c r="R46" s="8"/>
      <c r="S46" s="8"/>
      <c r="T46" s="8"/>
      <c r="U46" s="8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K46" s="8"/>
      <c r="AL46" s="8"/>
      <c r="AM46" s="8"/>
      <c r="AN46" s="8"/>
      <c r="AO46" s="8"/>
    </row>
    <row r="47" spans="1:41" ht="12.75">
      <c r="A47" s="209" t="s">
        <v>18</v>
      </c>
      <c r="Q47" s="20"/>
      <c r="R47" s="8"/>
      <c r="S47" s="8"/>
      <c r="T47" s="8"/>
      <c r="U47" s="8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K47" s="8"/>
      <c r="AL47" s="8"/>
      <c r="AM47" s="8"/>
      <c r="AN47" s="8"/>
      <c r="AO47" s="8"/>
    </row>
    <row r="48" spans="1:34" ht="15.75">
      <c r="A48" s="137"/>
      <c r="B48" s="15"/>
      <c r="C48" s="156"/>
      <c r="D48" s="10"/>
      <c r="E48" s="156"/>
      <c r="F48" s="10"/>
      <c r="G48" s="4"/>
      <c r="H48" s="10"/>
      <c r="I48" s="158"/>
      <c r="J48" s="158"/>
      <c r="K48" s="158"/>
      <c r="L48" s="5"/>
      <c r="M48" s="4"/>
      <c r="N48" s="10"/>
      <c r="O48" s="4"/>
      <c r="P48" s="17"/>
      <c r="R48" s="177"/>
      <c r="S48" s="8"/>
      <c r="T48" s="8"/>
      <c r="U48" s="8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:34" ht="15.75" thickBot="1">
      <c r="A49" s="11" t="s">
        <v>142</v>
      </c>
      <c r="B49" s="15"/>
      <c r="C49" s="16"/>
      <c r="D49" s="5"/>
      <c r="E49" s="16"/>
      <c r="F49" s="5"/>
      <c r="G49" s="4"/>
      <c r="H49" s="10"/>
      <c r="I49" s="16"/>
      <c r="J49" s="5"/>
      <c r="K49" s="16"/>
      <c r="L49" s="5"/>
      <c r="M49" s="4"/>
      <c r="N49" s="10"/>
      <c r="O49" s="4"/>
      <c r="P49" s="17"/>
      <c r="R49" s="177"/>
      <c r="S49" s="8"/>
      <c r="T49" s="8"/>
      <c r="U49" s="8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ht="12.75">
      <c r="A50" s="346"/>
      <c r="B50" s="348" t="s">
        <v>16</v>
      </c>
      <c r="C50" s="337" t="s">
        <v>63</v>
      </c>
      <c r="D50" s="333"/>
      <c r="E50" s="333"/>
      <c r="F50" s="333"/>
      <c r="G50" s="333"/>
      <c r="H50" s="333"/>
      <c r="I50" s="332" t="s">
        <v>64</v>
      </c>
      <c r="J50" s="333"/>
      <c r="K50" s="333"/>
      <c r="L50" s="333"/>
      <c r="M50" s="333"/>
      <c r="N50" s="333"/>
      <c r="O50" s="332" t="s">
        <v>40</v>
      </c>
      <c r="P50" s="334"/>
      <c r="Q50" s="8"/>
      <c r="R50" s="177"/>
      <c r="S50" s="8"/>
      <c r="T50" s="8"/>
      <c r="U50" s="8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4" ht="13.5" thickBot="1">
      <c r="A51" s="347"/>
      <c r="B51" s="349"/>
      <c r="C51" s="32" t="s">
        <v>1</v>
      </c>
      <c r="D51" s="39" t="s">
        <v>7</v>
      </c>
      <c r="E51" s="40" t="s">
        <v>2</v>
      </c>
      <c r="F51" s="39" t="s">
        <v>7</v>
      </c>
      <c r="G51" s="41" t="s">
        <v>3</v>
      </c>
      <c r="H51" s="42" t="s">
        <v>7</v>
      </c>
      <c r="I51" s="43" t="s">
        <v>1</v>
      </c>
      <c r="J51" s="39" t="s">
        <v>7</v>
      </c>
      <c r="K51" s="41" t="s">
        <v>2</v>
      </c>
      <c r="L51" s="39" t="s">
        <v>7</v>
      </c>
      <c r="M51" s="41" t="s">
        <v>3</v>
      </c>
      <c r="N51" s="44" t="s">
        <v>7</v>
      </c>
      <c r="O51" s="45" t="s">
        <v>38</v>
      </c>
      <c r="P51" s="46" t="s">
        <v>7</v>
      </c>
      <c r="Q51" s="8"/>
      <c r="R51" s="95"/>
      <c r="S51" s="8"/>
      <c r="T51" s="8"/>
      <c r="U51" s="8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</row>
    <row r="52" spans="1:34" ht="15">
      <c r="A52" s="338" t="s">
        <v>19</v>
      </c>
      <c r="B52" s="339"/>
      <c r="C52" s="77">
        <f>SUM(C8:C12,C20:C44)</f>
        <v>3255.5539999999996</v>
      </c>
      <c r="D52" s="78">
        <f>C52/C$52</f>
        <v>1</v>
      </c>
      <c r="E52" s="79">
        <f>SUM(E8:E12,E20:E44)</f>
        <v>3729.296</v>
      </c>
      <c r="F52" s="78">
        <f>E52/E$52</f>
        <v>1</v>
      </c>
      <c r="G52" s="79">
        <f>SUM(G8:G12,G20:G44)</f>
        <v>6984.850000000001</v>
      </c>
      <c r="H52" s="78">
        <f>G52/G$52</f>
        <v>1</v>
      </c>
      <c r="I52" s="79">
        <f>SUM(I8:I12,I20:I44)</f>
        <v>20585.293038999996</v>
      </c>
      <c r="J52" s="80">
        <f>I52/I$52</f>
        <v>1</v>
      </c>
      <c r="K52" s="79">
        <f>SUM(K8:K12,K20:K44)</f>
        <v>14913.067417999997</v>
      </c>
      <c r="L52" s="80">
        <f>K52/K$52</f>
        <v>1</v>
      </c>
      <c r="M52" s="79">
        <f>SUM(M8:M12,M20:M44)</f>
        <v>35498.360456999995</v>
      </c>
      <c r="N52" s="78">
        <f>M52/M$52</f>
        <v>1</v>
      </c>
      <c r="O52" s="79">
        <f>SUM(O8:O12,O20:O44)</f>
        <v>2033977.6920720928</v>
      </c>
      <c r="P52" s="129">
        <f>O52/O$52</f>
        <v>1</v>
      </c>
      <c r="Q52" s="8"/>
      <c r="R52" s="92"/>
      <c r="S52" s="8"/>
      <c r="T52" s="8"/>
      <c r="U52" s="8"/>
      <c r="V52" s="97"/>
      <c r="W52" s="97"/>
      <c r="X52" s="97"/>
      <c r="Y52" s="97"/>
      <c r="Z52" s="97"/>
      <c r="AA52" s="97"/>
      <c r="AB52" s="97"/>
      <c r="AC52" s="97"/>
      <c r="AD52" s="97"/>
      <c r="AE52" s="92"/>
      <c r="AF52" s="92"/>
      <c r="AG52" s="92"/>
      <c r="AH52" s="97"/>
    </row>
    <row r="53" spans="1:17" ht="15.75" thickBot="1">
      <c r="A53" s="340"/>
      <c r="B53" s="341"/>
      <c r="C53" s="63"/>
      <c r="D53" s="82"/>
      <c r="E53" s="83"/>
      <c r="F53" s="82"/>
      <c r="G53" s="83"/>
      <c r="H53" s="82"/>
      <c r="I53" s="83"/>
      <c r="J53" s="84"/>
      <c r="K53" s="83"/>
      <c r="L53" s="84"/>
      <c r="M53" s="83"/>
      <c r="N53" s="82"/>
      <c r="O53" s="85"/>
      <c r="P53" s="86"/>
      <c r="Q53" s="8"/>
    </row>
    <row r="54" spans="1:1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8"/>
      <c r="P54" s="8"/>
      <c r="Q54" s="8"/>
    </row>
    <row r="55" spans="2:17" ht="12.75">
      <c r="B55" s="13"/>
      <c r="C55" s="13"/>
      <c r="D55" s="13"/>
      <c r="E55" s="13"/>
      <c r="F55" s="13"/>
      <c r="G55" s="96"/>
      <c r="H55" s="13"/>
      <c r="I55" s="13"/>
      <c r="J55" s="13"/>
      <c r="K55" s="13"/>
      <c r="L55" s="13"/>
      <c r="M55" s="13"/>
      <c r="N55" s="13"/>
      <c r="O55" s="8"/>
      <c r="P55" s="8"/>
      <c r="Q55" s="8"/>
    </row>
    <row r="56" spans="2:17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"/>
      <c r="P56" s="8"/>
      <c r="Q56" s="8"/>
    </row>
    <row r="57" spans="1:17" ht="12.75">
      <c r="A57" s="13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8"/>
      <c r="P57" s="8"/>
      <c r="Q57" s="8"/>
    </row>
    <row r="58" spans="7:13" ht="12.75">
      <c r="G58" s="6"/>
      <c r="M58" s="6"/>
    </row>
    <row r="59" spans="1:20" ht="13.5">
      <c r="A59" s="12"/>
      <c r="B59" s="19"/>
      <c r="T59" s="6"/>
    </row>
    <row r="60" spans="1:20" ht="13.5">
      <c r="A60" s="12"/>
      <c r="B60" s="19"/>
      <c r="S60" s="18"/>
      <c r="T60" s="6"/>
    </row>
    <row r="61" spans="1:20" ht="13.5">
      <c r="A61" s="12"/>
      <c r="B61" s="19"/>
      <c r="S61" s="18" t="s">
        <v>59</v>
      </c>
      <c r="T61" s="6"/>
    </row>
    <row r="63" spans="19:26" ht="12.75">
      <c r="S63" s="178"/>
      <c r="T63" s="178" t="s">
        <v>8</v>
      </c>
      <c r="U63" s="178"/>
      <c r="V63" s="178"/>
      <c r="W63" s="179" t="s">
        <v>1</v>
      </c>
      <c r="X63" s="179" t="s">
        <v>2</v>
      </c>
      <c r="Y63" s="178"/>
      <c r="Z63" s="178"/>
    </row>
    <row r="64" spans="19:26" ht="12.75">
      <c r="S64" s="178"/>
      <c r="T64" s="178"/>
      <c r="U64" s="178"/>
      <c r="V64" s="178"/>
      <c r="W64" s="178"/>
      <c r="X64" s="178"/>
      <c r="Y64" s="178"/>
      <c r="Z64" s="180"/>
    </row>
    <row r="65" spans="19:26" ht="12.75">
      <c r="S65" s="178" t="s">
        <v>10</v>
      </c>
      <c r="T65" s="181">
        <f>+W65+X65</f>
        <v>1730.8020000000001</v>
      </c>
      <c r="U65" s="180">
        <f>T65/T67</f>
        <v>0.2477937249905152</v>
      </c>
      <c r="V65" s="178" t="s">
        <v>10</v>
      </c>
      <c r="W65" s="181">
        <f>+C13</f>
        <v>1427.1390000000001</v>
      </c>
      <c r="X65" s="181">
        <f>+E13</f>
        <v>303.663</v>
      </c>
      <c r="Y65" s="180">
        <f>W65/W67</f>
        <v>0.4383705507572598</v>
      </c>
      <c r="Z65" s="180">
        <f>X65/X67</f>
        <v>0.08142636036399364</v>
      </c>
    </row>
    <row r="66" spans="19:26" ht="12.75">
      <c r="S66" s="178" t="s">
        <v>17</v>
      </c>
      <c r="T66" s="181">
        <f>+W66+X66</f>
        <v>5254.048</v>
      </c>
      <c r="U66" s="180">
        <f>T66/T67</f>
        <v>0.7522062750094848</v>
      </c>
      <c r="V66" s="178" t="s">
        <v>17</v>
      </c>
      <c r="W66" s="181">
        <f>+C45</f>
        <v>1828.4150000000002</v>
      </c>
      <c r="X66" s="181">
        <f>+E45</f>
        <v>3425.6329999999994</v>
      </c>
      <c r="Y66" s="180">
        <f>W66/W67</f>
        <v>0.5616294492427403</v>
      </c>
      <c r="Z66" s="180">
        <f>X66/X67</f>
        <v>0.9185736396360064</v>
      </c>
    </row>
    <row r="67" spans="19:26" ht="12.75">
      <c r="S67" s="178"/>
      <c r="T67" s="181">
        <f>SUM(T65:T66)</f>
        <v>6984.85</v>
      </c>
      <c r="U67" s="178"/>
      <c r="V67" s="178"/>
      <c r="W67" s="181">
        <f>SUM(W65:W66)</f>
        <v>3255.554</v>
      </c>
      <c r="X67" s="181">
        <f>SUM(X65:X66)</f>
        <v>3729.2959999999994</v>
      </c>
      <c r="Y67" s="181">
        <f>SUM(W67:X67)</f>
        <v>6984.849999999999</v>
      </c>
      <c r="Z67" s="178"/>
    </row>
    <row r="68" spans="19:26" ht="12.75">
      <c r="S68" s="178"/>
      <c r="T68" s="178"/>
      <c r="U68" s="178"/>
      <c r="V68" s="178"/>
      <c r="W68" s="178"/>
      <c r="X68" s="178"/>
      <c r="Y68" s="178"/>
      <c r="Z68" s="178"/>
    </row>
    <row r="69" spans="19:26" ht="12.75">
      <c r="S69" s="178"/>
      <c r="T69" s="178" t="s">
        <v>9</v>
      </c>
      <c r="U69" s="178"/>
      <c r="V69" s="178"/>
      <c r="W69" s="179" t="s">
        <v>1</v>
      </c>
      <c r="X69" s="179" t="s">
        <v>2</v>
      </c>
      <c r="Y69" s="178"/>
      <c r="Z69" s="178"/>
    </row>
    <row r="70" spans="19:26" ht="12.75">
      <c r="S70" s="178" t="s">
        <v>10</v>
      </c>
      <c r="T70" s="181">
        <f>+W70+X70</f>
        <v>10249.466736999999</v>
      </c>
      <c r="U70" s="180">
        <f>T70/T73</f>
        <v>0.2887307077017098</v>
      </c>
      <c r="V70" s="178" t="s">
        <v>10</v>
      </c>
      <c r="W70" s="181">
        <f>+I13</f>
        <v>9643.934995999998</v>
      </c>
      <c r="X70" s="181">
        <f>+K13</f>
        <v>605.5317410000001</v>
      </c>
      <c r="Y70" s="182">
        <f>W70/W73</f>
        <v>0.4684866510148299</v>
      </c>
      <c r="Z70" s="180">
        <f>X70/X73</f>
        <v>0.04060410404026782</v>
      </c>
    </row>
    <row r="71" spans="19:26" ht="12.75">
      <c r="S71" s="178" t="s">
        <v>17</v>
      </c>
      <c r="T71" s="181">
        <f>+W71+X71</f>
        <v>25248.893719999996</v>
      </c>
      <c r="U71" s="180">
        <f>T71/T73</f>
        <v>0.7112692922982902</v>
      </c>
      <c r="V71" s="178" t="s">
        <v>17</v>
      </c>
      <c r="W71" s="181">
        <f>+I45</f>
        <v>10941.358042999998</v>
      </c>
      <c r="X71" s="181">
        <f>+K45</f>
        <v>14307.535676999998</v>
      </c>
      <c r="Y71" s="182">
        <f>W71/W73</f>
        <v>0.5315133489851701</v>
      </c>
      <c r="Z71" s="180">
        <f>X71/X73</f>
        <v>0.9593958959597322</v>
      </c>
    </row>
    <row r="72" spans="19:26" ht="12.75">
      <c r="S72" s="178"/>
      <c r="T72" s="181"/>
      <c r="U72" s="180"/>
      <c r="V72" s="178"/>
      <c r="W72" s="183"/>
      <c r="X72" s="183"/>
      <c r="Y72" s="180"/>
      <c r="Z72" s="178"/>
    </row>
    <row r="73" spans="19:26" ht="12.75">
      <c r="S73" s="178"/>
      <c r="T73" s="181">
        <f>SUM(T70:T71)</f>
        <v>35498.360456999995</v>
      </c>
      <c r="U73" s="181"/>
      <c r="V73" s="181"/>
      <c r="W73" s="181">
        <f>SUM(W70:W71)</f>
        <v>20585.293038999996</v>
      </c>
      <c r="X73" s="181">
        <f>SUM(X70:X71)</f>
        <v>14913.067417999999</v>
      </c>
      <c r="Y73" s="181">
        <f>+X73+W73</f>
        <v>35498.360456999995</v>
      </c>
      <c r="Z73" s="178"/>
    </row>
    <row r="78" spans="18:31" ht="12.75"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8:31" ht="12.75"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2:33" ht="12.75">
      <c r="B80" s="9"/>
      <c r="C80" s="1"/>
      <c r="L80" s="3"/>
      <c r="R80" s="168"/>
      <c r="S80" s="168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335"/>
      <c r="AG80" s="335"/>
    </row>
    <row r="81" spans="3:33" ht="12.75">
      <c r="C81" s="1"/>
      <c r="R81" s="165"/>
      <c r="S81" s="165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2:33" ht="15">
      <c r="B82" s="9"/>
      <c r="C82" s="1"/>
      <c r="R82" s="166"/>
      <c r="S82" s="166"/>
      <c r="T82" s="163"/>
      <c r="U82" s="10"/>
      <c r="V82" s="163"/>
      <c r="W82" s="10"/>
      <c r="X82" s="163"/>
      <c r="Y82" s="10"/>
      <c r="Z82" s="163"/>
      <c r="AA82" s="10"/>
      <c r="AB82" s="163"/>
      <c r="AC82" s="10"/>
      <c r="AD82" s="163"/>
      <c r="AE82" s="10"/>
      <c r="AF82" s="163"/>
      <c r="AG82" s="10"/>
    </row>
    <row r="83" spans="18:33" ht="15">
      <c r="R83" s="166"/>
      <c r="S83" s="166"/>
      <c r="T83" s="163"/>
      <c r="U83" s="10"/>
      <c r="V83" s="163"/>
      <c r="W83" s="10"/>
      <c r="X83" s="163"/>
      <c r="Y83" s="10"/>
      <c r="Z83" s="163"/>
      <c r="AA83" s="10"/>
      <c r="AB83" s="163"/>
      <c r="AC83" s="10"/>
      <c r="AD83" s="163"/>
      <c r="AE83" s="10"/>
      <c r="AF83" s="13"/>
      <c r="AG83" s="13"/>
    </row>
    <row r="84" spans="19:26" ht="12.75">
      <c r="S84" s="8"/>
      <c r="T84" s="92"/>
      <c r="U84" s="100"/>
      <c r="V84" s="8"/>
      <c r="W84" s="92"/>
      <c r="X84" s="92"/>
      <c r="Y84" s="101"/>
      <c r="Z84" s="100"/>
    </row>
    <row r="85" spans="19:26" ht="12.75">
      <c r="S85" s="8"/>
      <c r="T85" s="8"/>
      <c r="U85" s="8"/>
      <c r="V85" s="8"/>
      <c r="W85" s="8"/>
      <c r="X85" s="8"/>
      <c r="Y85" s="8"/>
      <c r="Z85" s="8"/>
    </row>
    <row r="86" spans="19:26" ht="12.75">
      <c r="S86" s="8"/>
      <c r="T86" s="8"/>
      <c r="U86" s="8"/>
      <c r="V86" s="8"/>
      <c r="W86" s="8"/>
      <c r="X86" s="8"/>
      <c r="Y86" s="8"/>
      <c r="Z86" s="8"/>
    </row>
    <row r="87" spans="19:26" ht="12.75">
      <c r="S87" s="8"/>
      <c r="T87" s="8"/>
      <c r="U87" s="8"/>
      <c r="V87" s="8"/>
      <c r="W87" s="99"/>
      <c r="X87" s="99"/>
      <c r="Y87" s="8"/>
      <c r="Z87" s="8"/>
    </row>
    <row r="88" spans="19:26" ht="12.75">
      <c r="S88" s="8"/>
      <c r="T88" s="92"/>
      <c r="U88" s="100"/>
      <c r="V88" s="8"/>
      <c r="W88" s="92"/>
      <c r="X88" s="92"/>
      <c r="Y88" s="100"/>
      <c r="Z88" s="100"/>
    </row>
    <row r="89" spans="19:26" ht="12.75">
      <c r="S89" s="8"/>
      <c r="T89" s="92"/>
      <c r="U89" s="100"/>
      <c r="V89" s="8"/>
      <c r="W89" s="92"/>
      <c r="X89" s="92"/>
      <c r="Y89" s="100"/>
      <c r="Z89" s="100"/>
    </row>
    <row r="90" spans="19:26" ht="12.75">
      <c r="S90" s="8"/>
      <c r="T90" s="92"/>
      <c r="U90" s="100"/>
      <c r="V90" s="8"/>
      <c r="W90" s="92"/>
      <c r="X90" s="92"/>
      <c r="Y90" s="100"/>
      <c r="Z90" s="8"/>
    </row>
    <row r="91" spans="19:26" ht="12.75">
      <c r="S91" s="8"/>
      <c r="T91" s="8"/>
      <c r="U91" s="8"/>
      <c r="V91" s="8"/>
      <c r="W91" s="8"/>
      <c r="X91" s="8"/>
      <c r="Y91" s="8"/>
      <c r="Z91" s="8"/>
    </row>
  </sheetData>
  <sheetProtection/>
  <mergeCells count="19">
    <mergeCell ref="A53:B53"/>
    <mergeCell ref="C50:H50"/>
    <mergeCell ref="A6:A7"/>
    <mergeCell ref="B6:B7"/>
    <mergeCell ref="A50:A51"/>
    <mergeCell ref="B50:B51"/>
    <mergeCell ref="A17:A18"/>
    <mergeCell ref="B17:B18"/>
    <mergeCell ref="C17:H17"/>
    <mergeCell ref="I50:N50"/>
    <mergeCell ref="O50:P50"/>
    <mergeCell ref="AF80:AG80"/>
    <mergeCell ref="O17:P17"/>
    <mergeCell ref="I17:N17"/>
    <mergeCell ref="A2:P2"/>
    <mergeCell ref="O6:P6"/>
    <mergeCell ref="I6:N6"/>
    <mergeCell ref="C6:H6"/>
    <mergeCell ref="A52:B52"/>
  </mergeCells>
  <printOptions horizontalCentered="1"/>
  <pageMargins left="0.7874015748031497" right="0.7874015748031497" top="0.7874015748031497" bottom="0.4724409448818898" header="0.1968503937007874" footer="0.15748031496062992"/>
  <pageSetup horizontalDpi="600" verticalDpi="600" orientation="landscape" paperSize="9" scale="47" r:id="rId2"/>
  <ignoredErrors>
    <ignoredError sqref="M8:M12 M20:M33 J52:K52 M52:O52 L52 M34:M43 M44 G8:G12 E52:G52 H52 D52 G20 G21:G4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SheetLayoutView="100" zoomScalePageLayoutView="70" workbookViewId="0" topLeftCell="A1">
      <selection activeCell="B26" sqref="B26"/>
    </sheetView>
  </sheetViews>
  <sheetFormatPr defaultColWidth="11.421875" defaultRowHeight="12.75"/>
  <cols>
    <col min="1" max="1" width="8.421875" style="0" customWidth="1"/>
    <col min="2" max="2" width="49.57421875" style="0" customWidth="1"/>
    <col min="3" max="3" width="14.00390625" style="0" customWidth="1"/>
    <col min="5" max="5" width="13.421875" style="0" customWidth="1"/>
    <col min="7" max="7" width="16.28125" style="0" customWidth="1"/>
    <col min="8" max="8" width="13.421875" style="0" customWidth="1"/>
    <col min="9" max="9" width="15.140625" style="0" customWidth="1"/>
    <col min="12" max="12" width="14.421875" style="0" customWidth="1"/>
    <col min="14" max="14" width="20.421875" style="0" customWidth="1"/>
    <col min="15" max="25" width="17.8515625" style="0" customWidth="1"/>
    <col min="26" max="26" width="13.57421875" style="0" bestFit="1" customWidth="1"/>
    <col min="32" max="32" width="52.57421875" style="0" customWidth="1"/>
    <col min="34" max="34" width="2.57421875" style="0" customWidth="1"/>
    <col min="36" max="36" width="2.57421875" style="0" customWidth="1"/>
    <col min="38" max="38" width="2.28125" style="0" customWidth="1"/>
    <col min="40" max="40" width="2.57421875" style="0" customWidth="1"/>
    <col min="42" max="42" width="2.57421875" style="0" customWidth="1"/>
    <col min="43" max="43" width="17.7109375" style="0" customWidth="1"/>
  </cols>
  <sheetData>
    <row r="1" spans="1:26" ht="12.75">
      <c r="A1" t="s">
        <v>75</v>
      </c>
      <c r="M1" s="2"/>
      <c r="N1" s="2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15.75">
      <c r="A2" s="336" t="s">
        <v>76</v>
      </c>
      <c r="B2" s="336"/>
      <c r="C2" s="336"/>
      <c r="D2" s="336"/>
      <c r="E2" s="336"/>
      <c r="F2" s="336"/>
      <c r="G2" s="336"/>
      <c r="H2" s="336"/>
      <c r="I2" s="336"/>
      <c r="J2" s="336"/>
      <c r="M2" s="2"/>
      <c r="N2" s="2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5.75">
      <c r="A3" s="336" t="s">
        <v>77</v>
      </c>
      <c r="B3" s="336"/>
      <c r="C3" s="336"/>
      <c r="D3" s="336"/>
      <c r="E3" s="336"/>
      <c r="F3" s="336"/>
      <c r="G3" s="336"/>
      <c r="H3" s="336"/>
      <c r="I3" s="336"/>
      <c r="J3" s="336"/>
      <c r="M3" s="2"/>
      <c r="N3" s="2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ht="15">
      <c r="A4" s="21"/>
      <c r="B4" s="21"/>
      <c r="C4" s="21"/>
      <c r="D4" s="21"/>
      <c r="E4" s="21"/>
      <c r="F4" s="21"/>
      <c r="G4" s="21"/>
      <c r="H4" s="21"/>
      <c r="I4" s="21"/>
      <c r="J4" s="21"/>
      <c r="M4" s="2"/>
      <c r="N4" s="2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ht="13.5" thickBot="1">
      <c r="A5" s="2"/>
      <c r="B5" s="11" t="s">
        <v>78</v>
      </c>
      <c r="C5" s="142"/>
      <c r="D5" s="2"/>
      <c r="E5" s="142"/>
      <c r="F5" s="2"/>
      <c r="G5" s="2"/>
      <c r="H5" s="2"/>
      <c r="M5" s="2"/>
      <c r="N5" s="2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2.75">
      <c r="A6" s="220" t="s">
        <v>6</v>
      </c>
      <c r="B6" s="221" t="s">
        <v>16</v>
      </c>
      <c r="C6" s="350" t="s">
        <v>79</v>
      </c>
      <c r="D6" s="351"/>
      <c r="E6" s="351"/>
      <c r="F6" s="351"/>
      <c r="G6" s="351"/>
      <c r="H6" s="351"/>
      <c r="I6" s="352" t="s">
        <v>40</v>
      </c>
      <c r="J6" s="353"/>
      <c r="M6" s="2"/>
      <c r="N6" s="2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2.75">
      <c r="A7" s="222"/>
      <c r="B7" s="223"/>
      <c r="C7" s="224" t="s">
        <v>80</v>
      </c>
      <c r="D7" s="225" t="s">
        <v>7</v>
      </c>
      <c r="E7" s="226" t="s">
        <v>81</v>
      </c>
      <c r="F7" s="225" t="s">
        <v>7</v>
      </c>
      <c r="G7" s="226" t="s">
        <v>3</v>
      </c>
      <c r="H7" s="227" t="s">
        <v>7</v>
      </c>
      <c r="I7" s="228" t="s">
        <v>82</v>
      </c>
      <c r="J7" s="229" t="s">
        <v>7</v>
      </c>
      <c r="M7" s="2"/>
      <c r="N7" s="2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spans="1:26" ht="12.75">
      <c r="A8" s="47">
        <v>1</v>
      </c>
      <c r="B8" s="230" t="s">
        <v>83</v>
      </c>
      <c r="C8" s="231">
        <v>2828.3010000000004</v>
      </c>
      <c r="D8" s="232">
        <f aca="true" t="shared" si="0" ref="D8:D15">+C8/C$16</f>
        <v>0.4307330012209402</v>
      </c>
      <c r="E8" s="231">
        <v>1062.9900000000002</v>
      </c>
      <c r="F8" s="232">
        <f>+E8/$E$16</f>
        <v>0.6603365698205335</v>
      </c>
      <c r="G8" s="233">
        <f aca="true" t="shared" si="1" ref="G8:G15">+C8+E8</f>
        <v>3891.2910000000006</v>
      </c>
      <c r="H8" s="234">
        <f aca="true" t="shared" si="2" ref="H8:H16">+G8/G$16</f>
        <v>0.47593945759190204</v>
      </c>
      <c r="I8" s="235">
        <v>89174.55940384623</v>
      </c>
      <c r="J8" s="236">
        <f aca="true" t="shared" si="3" ref="J8:J16">+I8/I$16</f>
        <v>0.47794952557716086</v>
      </c>
      <c r="K8" s="8"/>
      <c r="M8" s="219"/>
      <c r="N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 spans="1:26" ht="12.75">
      <c r="A9" s="52">
        <v>2</v>
      </c>
      <c r="B9" s="67" t="s">
        <v>84</v>
      </c>
      <c r="C9" s="54">
        <v>1312.8169999999998</v>
      </c>
      <c r="D9" s="237">
        <f t="shared" si="0"/>
        <v>0.19993402628074977</v>
      </c>
      <c r="E9" s="54">
        <v>40.6</v>
      </c>
      <c r="F9" s="237">
        <f>+E9/$E$16</f>
        <v>0.02522099430353404</v>
      </c>
      <c r="G9" s="50">
        <f t="shared" si="1"/>
        <v>1353.4169999999997</v>
      </c>
      <c r="H9" s="238">
        <f t="shared" si="2"/>
        <v>0.16553492218280746</v>
      </c>
      <c r="I9" s="56">
        <v>47048.9926364208</v>
      </c>
      <c r="J9" s="239">
        <f t="shared" si="3"/>
        <v>0.2521688232584725</v>
      </c>
      <c r="K9" s="8"/>
      <c r="M9" s="219"/>
      <c r="N9" s="219"/>
      <c r="Q9" s="219"/>
      <c r="R9" s="219"/>
      <c r="S9" s="219"/>
      <c r="T9" s="219"/>
      <c r="U9" s="219"/>
      <c r="V9" s="219"/>
      <c r="W9" s="219"/>
      <c r="X9" s="219"/>
      <c r="Y9" s="219"/>
      <c r="Z9" s="219"/>
    </row>
    <row r="10" spans="1:26" ht="12.75">
      <c r="A10" s="52">
        <v>3</v>
      </c>
      <c r="B10" s="67" t="s">
        <v>85</v>
      </c>
      <c r="C10" s="54">
        <v>534.43</v>
      </c>
      <c r="D10" s="237">
        <f t="shared" si="0"/>
        <v>0.08139043116079478</v>
      </c>
      <c r="E10" s="54"/>
      <c r="F10" s="237"/>
      <c r="G10" s="50">
        <f t="shared" si="1"/>
        <v>534.43</v>
      </c>
      <c r="H10" s="238">
        <f t="shared" si="2"/>
        <v>0.06536553661004539</v>
      </c>
      <c r="I10" s="56">
        <v>13547.339109460476</v>
      </c>
      <c r="J10" s="239">
        <f t="shared" si="3"/>
        <v>0.07260977058351777</v>
      </c>
      <c r="K10" s="8"/>
      <c r="M10" s="219"/>
      <c r="N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ht="12.75">
      <c r="A11" s="52">
        <v>4</v>
      </c>
      <c r="B11" s="67" t="s">
        <v>86</v>
      </c>
      <c r="C11" s="54">
        <v>240.56</v>
      </c>
      <c r="D11" s="237">
        <f t="shared" si="0"/>
        <v>0.036635821566979386</v>
      </c>
      <c r="E11" s="54">
        <v>130.52</v>
      </c>
      <c r="F11" s="237">
        <f>+E11/$E$16</f>
        <v>0.08107990582505575</v>
      </c>
      <c r="G11" s="50">
        <f t="shared" si="1"/>
        <v>371.08000000000004</v>
      </c>
      <c r="H11" s="238">
        <f t="shared" si="2"/>
        <v>0.04538638048997184</v>
      </c>
      <c r="I11" s="56">
        <v>11124.289823283005</v>
      </c>
      <c r="J11" s="239">
        <f t="shared" si="3"/>
        <v>0.05962293594681475</v>
      </c>
      <c r="K11" s="8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</row>
    <row r="12" spans="1:26" ht="12.75">
      <c r="A12" s="52">
        <v>5</v>
      </c>
      <c r="B12" s="240" t="s">
        <v>87</v>
      </c>
      <c r="C12" s="54">
        <v>393.063</v>
      </c>
      <c r="D12" s="237">
        <f t="shared" si="0"/>
        <v>0.05986109882183912</v>
      </c>
      <c r="E12" s="241"/>
      <c r="F12" s="237"/>
      <c r="G12" s="50">
        <f t="shared" si="1"/>
        <v>393.063</v>
      </c>
      <c r="H12" s="238">
        <f t="shared" si="2"/>
        <v>0.04807509667599924</v>
      </c>
      <c r="I12" s="56">
        <v>8057.9608408561</v>
      </c>
      <c r="J12" s="239">
        <f t="shared" si="3"/>
        <v>0.04318831050866286</v>
      </c>
      <c r="K12" s="8"/>
      <c r="M12" s="219"/>
      <c r="N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ht="12.75">
      <c r="A13" s="52">
        <v>6</v>
      </c>
      <c r="B13" s="240" t="s">
        <v>88</v>
      </c>
      <c r="C13" s="54">
        <v>1026.46</v>
      </c>
      <c r="D13" s="237">
        <f t="shared" si="0"/>
        <v>0.15632360078833415</v>
      </c>
      <c r="E13" s="241">
        <v>3.2</v>
      </c>
      <c r="F13" s="237">
        <f>+E13/$E$16</f>
        <v>0.0019878616199829786</v>
      </c>
      <c r="G13" s="50">
        <f t="shared" si="1"/>
        <v>1029.66</v>
      </c>
      <c r="H13" s="238">
        <f t="shared" si="2"/>
        <v>0.12593656498680716</v>
      </c>
      <c r="I13" s="56">
        <v>7269.108799094371</v>
      </c>
      <c r="J13" s="239">
        <f t="shared" si="3"/>
        <v>0.03896029456295883</v>
      </c>
      <c r="K13" s="8"/>
      <c r="M13" s="219"/>
      <c r="N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ht="12.75">
      <c r="A14" s="52">
        <v>7</v>
      </c>
      <c r="B14" s="240" t="s">
        <v>89</v>
      </c>
      <c r="C14" s="54">
        <v>82.7</v>
      </c>
      <c r="D14" s="237">
        <f t="shared" si="0"/>
        <v>0.01259470586792981</v>
      </c>
      <c r="E14" s="241">
        <v>268.70000000000005</v>
      </c>
      <c r="F14" s="237">
        <f>+E14/$E$16</f>
        <v>0.16691825540294578</v>
      </c>
      <c r="G14" s="50">
        <f t="shared" si="1"/>
        <v>351.40000000000003</v>
      </c>
      <c r="H14" s="238">
        <f t="shared" si="2"/>
        <v>0.04297934166264984</v>
      </c>
      <c r="I14" s="56">
        <v>5778.735421844351</v>
      </c>
      <c r="J14" s="239">
        <f t="shared" si="3"/>
        <v>0.030972329684281177</v>
      </c>
      <c r="K14" s="8"/>
      <c r="M14" s="219"/>
      <c r="N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6" ht="13.5" thickBot="1">
      <c r="A15" s="52">
        <v>8</v>
      </c>
      <c r="B15" s="67" t="s">
        <v>90</v>
      </c>
      <c r="C15" s="54">
        <v>147.92000000000002</v>
      </c>
      <c r="D15" s="237">
        <f t="shared" si="0"/>
        <v>0.02252731429243262</v>
      </c>
      <c r="E15" s="241">
        <v>103.76</v>
      </c>
      <c r="F15" s="237">
        <f>+E15/$E$16</f>
        <v>0.06445641302794809</v>
      </c>
      <c r="G15" s="50">
        <f t="shared" si="1"/>
        <v>251.68</v>
      </c>
      <c r="H15" s="238">
        <f t="shared" si="2"/>
        <v>0.03078269979981705</v>
      </c>
      <c r="I15" s="56">
        <v>4576.37126283208</v>
      </c>
      <c r="J15" s="239">
        <f t="shared" si="3"/>
        <v>0.024528009878131283</v>
      </c>
      <c r="K15" s="8"/>
      <c r="L15" s="242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6" ht="16.5" thickBot="1" thickTop="1">
      <c r="A16" s="243"/>
      <c r="B16" s="71" t="s">
        <v>3</v>
      </c>
      <c r="C16" s="244">
        <f>SUM(C8:C15)</f>
        <v>6566.251000000001</v>
      </c>
      <c r="D16" s="245"/>
      <c r="E16" s="246">
        <f>SUM(E8:E15)</f>
        <v>1609.7700000000002</v>
      </c>
      <c r="F16" s="245"/>
      <c r="G16" s="247">
        <f>SUM(G8:G15)</f>
        <v>8176.021000000001</v>
      </c>
      <c r="H16" s="248">
        <f t="shared" si="2"/>
        <v>1</v>
      </c>
      <c r="I16" s="127">
        <f>SUM(I8:I15)</f>
        <v>186577.3572976374</v>
      </c>
      <c r="J16" s="249">
        <f t="shared" si="3"/>
        <v>1</v>
      </c>
      <c r="K16" s="8"/>
      <c r="L16">
        <f>+I16/1000</f>
        <v>186.5773572976374</v>
      </c>
      <c r="M16" s="2"/>
      <c r="N16" s="2"/>
      <c r="O16" s="219"/>
      <c r="P16" s="219"/>
      <c r="Q16" s="219"/>
      <c r="T16" s="219"/>
      <c r="U16" s="219"/>
      <c r="V16" s="219"/>
      <c r="W16" s="219"/>
      <c r="X16" s="219"/>
      <c r="Y16" s="219"/>
      <c r="Z16" s="219"/>
    </row>
    <row r="17" spans="1:26" ht="12.75">
      <c r="A17" s="2"/>
      <c r="B17" s="2"/>
      <c r="C17" s="250"/>
      <c r="D17" s="251"/>
      <c r="E17" s="250"/>
      <c r="F17" s="251"/>
      <c r="G17" s="250"/>
      <c r="H17" s="251"/>
      <c r="J17" s="8"/>
      <c r="M17" s="2"/>
      <c r="N17" s="2"/>
      <c r="O17" s="219"/>
      <c r="P17" s="219"/>
      <c r="Q17" s="219"/>
      <c r="T17" s="219"/>
      <c r="U17" s="219"/>
      <c r="V17" s="219"/>
      <c r="W17" s="219"/>
      <c r="X17" s="219"/>
      <c r="Y17" s="219"/>
      <c r="Z17" s="219"/>
    </row>
    <row r="18" spans="1:26" ht="12.75">
      <c r="A18" s="252"/>
      <c r="M18" s="2"/>
      <c r="N18" s="2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</row>
    <row r="22" ht="12.75">
      <c r="N22" t="s">
        <v>91</v>
      </c>
    </row>
    <row r="23" spans="17:19" ht="12.75">
      <c r="Q23" t="s">
        <v>80</v>
      </c>
      <c r="R23" t="s">
        <v>81</v>
      </c>
      <c r="S23" s="253"/>
    </row>
    <row r="24" spans="13:19" ht="12.75">
      <c r="M24" t="s">
        <v>10</v>
      </c>
      <c r="N24" s="6">
        <v>0</v>
      </c>
      <c r="O24" s="253">
        <f>N24/N26</f>
        <v>0</v>
      </c>
      <c r="Q24" s="254">
        <f>+Q25/S25</f>
        <v>0.80311082860477</v>
      </c>
      <c r="R24" s="254">
        <f>+R25/S25</f>
        <v>0.19688917139523002</v>
      </c>
      <c r="S24" s="253"/>
    </row>
    <row r="25" spans="13:19" ht="12.75">
      <c r="M25" t="s">
        <v>17</v>
      </c>
      <c r="N25" s="6">
        <f>SUM(Q25:R25)</f>
        <v>8176.021000000002</v>
      </c>
      <c r="O25" s="253">
        <f>N25/N26</f>
        <v>1</v>
      </c>
      <c r="P25" t="s">
        <v>92</v>
      </c>
      <c r="Q25" s="6">
        <f>C16</f>
        <v>6566.251000000001</v>
      </c>
      <c r="R25" s="6">
        <f>+E16</f>
        <v>1609.7700000000002</v>
      </c>
      <c r="S25" s="6">
        <f>SUM(Q25:R25)</f>
        <v>8176.021000000002</v>
      </c>
    </row>
    <row r="26" ht="12.75">
      <c r="N26">
        <f>SUM(N24:N25)</f>
        <v>8176.021000000002</v>
      </c>
    </row>
    <row r="29" spans="14:19" ht="12.75">
      <c r="N29" s="6"/>
      <c r="O29" s="253"/>
      <c r="Q29" s="6"/>
      <c r="R29" s="6"/>
      <c r="S29" s="253"/>
    </row>
    <row r="30" spans="14:19" ht="12.75">
      <c r="N30" s="6"/>
      <c r="O30" s="253"/>
      <c r="Q30" s="6"/>
      <c r="R30" s="6"/>
      <c r="S30" s="253"/>
    </row>
    <row r="31" spans="14:18" ht="12.75">
      <c r="N31" s="6"/>
      <c r="O31" s="253"/>
      <c r="Q31" s="6"/>
      <c r="R31" s="6"/>
    </row>
    <row r="34" spans="13:15" ht="12.75">
      <c r="M34" t="s">
        <v>93</v>
      </c>
      <c r="N34" s="6">
        <f aca="true" t="shared" si="4" ref="N34:N41">+G8</f>
        <v>3891.2910000000006</v>
      </c>
      <c r="O34" s="253">
        <f>+N34/$N$42</f>
        <v>0.47593945759190204</v>
      </c>
    </row>
    <row r="35" spans="13:15" ht="12.75">
      <c r="M35" t="s">
        <v>94</v>
      </c>
      <c r="N35" s="6">
        <f t="shared" si="4"/>
        <v>1353.4169999999997</v>
      </c>
      <c r="O35" s="253">
        <f aca="true" t="shared" si="5" ref="O35:O41">+N35/$N$42</f>
        <v>0.16553492218280746</v>
      </c>
    </row>
    <row r="36" spans="13:15" ht="12.75">
      <c r="M36" t="s">
        <v>95</v>
      </c>
      <c r="N36" s="6">
        <f t="shared" si="4"/>
        <v>534.43</v>
      </c>
      <c r="O36" s="253">
        <f t="shared" si="5"/>
        <v>0.06536553661004539</v>
      </c>
    </row>
    <row r="37" spans="13:15" ht="12.75">
      <c r="M37" t="s">
        <v>96</v>
      </c>
      <c r="N37" s="6">
        <f t="shared" si="4"/>
        <v>371.08000000000004</v>
      </c>
      <c r="O37" s="253">
        <f t="shared" si="5"/>
        <v>0.04538638048997184</v>
      </c>
    </row>
    <row r="38" spans="13:15" ht="12.75">
      <c r="M38" t="s">
        <v>97</v>
      </c>
      <c r="N38" s="6">
        <f t="shared" si="4"/>
        <v>393.063</v>
      </c>
      <c r="O38" s="253">
        <f t="shared" si="5"/>
        <v>0.04807509667599924</v>
      </c>
    </row>
    <row r="39" spans="13:15" ht="12.75">
      <c r="M39" s="255" t="s">
        <v>98</v>
      </c>
      <c r="N39" s="6">
        <f t="shared" si="4"/>
        <v>1029.66</v>
      </c>
      <c r="O39" s="253">
        <f t="shared" si="5"/>
        <v>0.12593656498680716</v>
      </c>
    </row>
    <row r="40" spans="13:15" ht="12.75">
      <c r="M40" t="s">
        <v>99</v>
      </c>
      <c r="N40" s="6">
        <f t="shared" si="4"/>
        <v>351.40000000000003</v>
      </c>
      <c r="O40" s="253">
        <f t="shared" si="5"/>
        <v>0.04297934166264984</v>
      </c>
    </row>
    <row r="41" spans="13:15" ht="12.75">
      <c r="M41" t="s">
        <v>100</v>
      </c>
      <c r="N41" s="6">
        <f t="shared" si="4"/>
        <v>251.68</v>
      </c>
      <c r="O41" s="253">
        <f t="shared" si="5"/>
        <v>0.03078269979981705</v>
      </c>
    </row>
    <row r="42" spans="13:14" ht="12.75">
      <c r="M42" t="s">
        <v>101</v>
      </c>
      <c r="N42" s="6">
        <f>SUM(N34:N41)</f>
        <v>8176.021000000001</v>
      </c>
    </row>
    <row r="43" spans="14:15" ht="12.75">
      <c r="N43" s="6"/>
      <c r="O43" s="253"/>
    </row>
    <row r="44" ht="12.75">
      <c r="O44" s="253"/>
    </row>
    <row r="45" ht="12.75">
      <c r="O45" s="253"/>
    </row>
    <row r="46" ht="12.75">
      <c r="O46" s="253"/>
    </row>
    <row r="59" spans="2:7" ht="12.75">
      <c r="B59" s="9"/>
      <c r="C59" s="1"/>
      <c r="G59" s="1"/>
    </row>
    <row r="60" spans="2:3" ht="12.75">
      <c r="B60" s="9"/>
      <c r="C60" s="1"/>
    </row>
  </sheetData>
  <sheetProtection/>
  <mergeCells count="4">
    <mergeCell ref="A2:J2"/>
    <mergeCell ref="A3:J3"/>
    <mergeCell ref="C6:H6"/>
    <mergeCell ref="I6:J6"/>
  </mergeCells>
  <printOptions/>
  <pageMargins left="0.7888392857142857" right="0.7892857142857143" top="0.781547619047619" bottom="0.984251968503937" header="0" footer="0"/>
  <pageSetup fitToHeight="1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tabSelected="1" view="pageBreakPreview" zoomScale="80" zoomScaleNormal="80" zoomScaleSheetLayoutView="80" zoomScalePageLayoutView="40" workbookViewId="0" topLeftCell="A1">
      <selection activeCell="I77" sqref="I77"/>
    </sheetView>
  </sheetViews>
  <sheetFormatPr defaultColWidth="11.421875" defaultRowHeight="12.75"/>
  <cols>
    <col min="1" max="1" width="4.7109375" style="0" customWidth="1"/>
    <col min="2" max="2" width="79.140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bestFit="1" customWidth="1"/>
    <col min="12" max="12" width="8.8515625" style="0" bestFit="1" customWidth="1"/>
    <col min="13" max="13" width="12.8515625" style="0" bestFit="1" customWidth="1"/>
    <col min="14" max="14" width="8.8515625" style="0" bestFit="1" customWidth="1"/>
    <col min="15" max="15" width="19.28125" style="0" bestFit="1" customWidth="1"/>
    <col min="16" max="16" width="8.421875" style="0" customWidth="1"/>
    <col min="17" max="17" width="4.57421875" style="0" customWidth="1"/>
    <col min="19" max="19" width="5.00390625" style="0" customWidth="1"/>
    <col min="21" max="21" width="15.00390625" style="0" customWidth="1"/>
    <col min="23" max="23" width="5.140625" style="0" customWidth="1"/>
    <col min="24" max="24" width="28.28125" style="0" customWidth="1"/>
    <col min="25" max="25" width="19.57421875" style="0" customWidth="1"/>
    <col min="29" max="29" width="25.57421875" style="0" customWidth="1"/>
  </cols>
  <sheetData>
    <row r="1" spans="1:16" ht="18">
      <c r="A1" s="362" t="s">
        <v>102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3" spans="17:19" ht="12.75">
      <c r="Q3" s="8"/>
      <c r="R3" s="8"/>
      <c r="S3" s="8"/>
    </row>
    <row r="4" spans="1:14" ht="16.5" thickBot="1">
      <c r="A4" s="256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56" t="s">
        <v>6</v>
      </c>
      <c r="B5" s="358" t="s">
        <v>16</v>
      </c>
      <c r="C5" s="350" t="s">
        <v>103</v>
      </c>
      <c r="D5" s="351"/>
      <c r="E5" s="351"/>
      <c r="F5" s="351"/>
      <c r="G5" s="351"/>
      <c r="H5" s="351"/>
      <c r="I5" s="352" t="s">
        <v>104</v>
      </c>
      <c r="J5" s="351"/>
      <c r="K5" s="351"/>
      <c r="L5" s="351"/>
      <c r="M5" s="351"/>
      <c r="N5" s="353"/>
      <c r="O5" s="351" t="s">
        <v>40</v>
      </c>
      <c r="P5" s="353"/>
      <c r="AC5" s="2"/>
      <c r="AD5" s="2"/>
      <c r="AE5" s="2"/>
      <c r="AF5" s="2"/>
      <c r="AG5" s="2"/>
      <c r="AH5" s="2"/>
    </row>
    <row r="6" spans="1:34" ht="12.75">
      <c r="A6" s="357"/>
      <c r="B6" s="359"/>
      <c r="C6" s="257" t="s">
        <v>105</v>
      </c>
      <c r="D6" s="258" t="s">
        <v>7</v>
      </c>
      <c r="E6" s="259" t="s">
        <v>106</v>
      </c>
      <c r="F6" s="258" t="s">
        <v>7</v>
      </c>
      <c r="G6" s="259" t="s">
        <v>3</v>
      </c>
      <c r="H6" s="229" t="s">
        <v>7</v>
      </c>
      <c r="I6" s="260" t="s">
        <v>105</v>
      </c>
      <c r="J6" s="258" t="s">
        <v>7</v>
      </c>
      <c r="K6" s="259" t="s">
        <v>106</v>
      </c>
      <c r="L6" s="258" t="s">
        <v>7</v>
      </c>
      <c r="M6" s="259" t="s">
        <v>3</v>
      </c>
      <c r="N6" s="229" t="s">
        <v>7</v>
      </c>
      <c r="O6" s="261" t="s">
        <v>82</v>
      </c>
      <c r="P6" s="229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262"/>
      <c r="AF6" s="2"/>
      <c r="AG6" s="2"/>
      <c r="AH6" s="2"/>
    </row>
    <row r="7" spans="1:34" ht="16.5" customHeight="1">
      <c r="A7" s="47">
        <v>1</v>
      </c>
      <c r="B7" s="263" t="s">
        <v>107</v>
      </c>
      <c r="C7" s="264">
        <v>618171</v>
      </c>
      <c r="D7" s="265">
        <f aca="true" t="shared" si="0" ref="D7:D17">C7/C$44</f>
        <v>0.11249779570774024</v>
      </c>
      <c r="E7" s="264">
        <v>3</v>
      </c>
      <c r="F7" s="265">
        <f aca="true" t="shared" si="1" ref="F7:F12">E7/E$44</f>
        <v>0.023076923076923078</v>
      </c>
      <c r="G7" s="266">
        <f aca="true" t="shared" si="2" ref="G7:G16">SUM(C7,E7)</f>
        <v>618174</v>
      </c>
      <c r="H7" s="267">
        <f aca="true" t="shared" si="3" ref="H7:H17">G7/G$44</f>
        <v>0.11249568023532276</v>
      </c>
      <c r="I7" s="235">
        <v>1421.8428979999999</v>
      </c>
      <c r="J7" s="265">
        <f aca="true" t="shared" si="4" ref="J7:J17">I7/I$44</f>
        <v>0.07947005036438466</v>
      </c>
      <c r="K7" s="231">
        <v>45.344898</v>
      </c>
      <c r="L7" s="265">
        <f>K7/K$44</f>
        <v>0.024359539881664585</v>
      </c>
      <c r="M7" s="233">
        <f aca="true" t="shared" si="5" ref="M7:M17">SUM(I7,K7)</f>
        <v>1467.187796</v>
      </c>
      <c r="N7" s="267">
        <f aca="true" t="shared" si="6" ref="N7:N17">M7/M$44</f>
        <v>0.07427655409680305</v>
      </c>
      <c r="O7" s="96">
        <v>171243.3244084732</v>
      </c>
      <c r="P7" s="268">
        <f aca="true" t="shared" si="7" ref="P7:P17">O7/O$44</f>
        <v>0.07473372920592074</v>
      </c>
      <c r="R7" s="269"/>
      <c r="S7" s="13"/>
      <c r="T7" s="13"/>
      <c r="U7" s="269"/>
      <c r="V7" s="269"/>
      <c r="W7" s="13"/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52">
        <v>2</v>
      </c>
      <c r="B8" s="53" t="s">
        <v>108</v>
      </c>
      <c r="C8" s="241">
        <v>573357</v>
      </c>
      <c r="D8" s="270">
        <f t="shared" si="0"/>
        <v>0.10434232381267128</v>
      </c>
      <c r="E8" s="241"/>
      <c r="F8" s="270"/>
      <c r="G8" s="271">
        <f t="shared" si="2"/>
        <v>573357</v>
      </c>
      <c r="H8" s="272">
        <f t="shared" si="3"/>
        <v>0.10433985533633565</v>
      </c>
      <c r="I8" s="56">
        <v>590.2981030000001</v>
      </c>
      <c r="J8" s="270">
        <f t="shared" si="4"/>
        <v>0.032993110590063754</v>
      </c>
      <c r="K8" s="54"/>
      <c r="L8" s="270"/>
      <c r="M8" s="50">
        <f t="shared" si="5"/>
        <v>590.2981030000001</v>
      </c>
      <c r="N8" s="272">
        <f t="shared" si="6"/>
        <v>0.02988391063519978</v>
      </c>
      <c r="O8" s="96">
        <v>98711.48779481482</v>
      </c>
      <c r="P8" s="273">
        <f t="shared" si="7"/>
        <v>0.04307950469808924</v>
      </c>
      <c r="R8" s="269"/>
      <c r="S8" s="13"/>
      <c r="T8" s="13"/>
      <c r="U8" s="274"/>
      <c r="V8" s="274"/>
      <c r="W8" s="13"/>
      <c r="X8" s="13"/>
      <c r="Y8" s="13"/>
      <c r="AC8" s="2"/>
      <c r="AD8" s="275"/>
      <c r="AE8" s="2"/>
      <c r="AF8" s="2"/>
      <c r="AG8" s="2"/>
      <c r="AH8" s="2"/>
    </row>
    <row r="9" spans="1:34" ht="16.5" customHeight="1">
      <c r="A9" s="52">
        <v>3</v>
      </c>
      <c r="B9" s="53" t="s">
        <v>109</v>
      </c>
      <c r="C9" s="241">
        <v>365833</v>
      </c>
      <c r="D9" s="270">
        <f t="shared" si="0"/>
        <v>0.06657608670925963</v>
      </c>
      <c r="E9" s="241">
        <v>1</v>
      </c>
      <c r="F9" s="270">
        <f t="shared" si="1"/>
        <v>0.007692307692307693</v>
      </c>
      <c r="G9" s="271">
        <f t="shared" si="2"/>
        <v>365834</v>
      </c>
      <c r="H9" s="272">
        <f t="shared" si="3"/>
        <v>0.0665746936674934</v>
      </c>
      <c r="I9" s="56">
        <v>957.470409</v>
      </c>
      <c r="J9" s="270">
        <f t="shared" si="4"/>
        <v>0.05351521024767814</v>
      </c>
      <c r="K9" s="54">
        <v>32.945930999999995</v>
      </c>
      <c r="L9" s="270">
        <f>K9/K$44</f>
        <v>0.017698743530817282</v>
      </c>
      <c r="M9" s="50">
        <f t="shared" si="5"/>
        <v>990.41634</v>
      </c>
      <c r="N9" s="272">
        <f t="shared" si="6"/>
        <v>0.05013994326897174</v>
      </c>
      <c r="O9" s="96">
        <v>110402.20148163459</v>
      </c>
      <c r="P9" s="273">
        <f t="shared" si="7"/>
        <v>0.04818154668374172</v>
      </c>
      <c r="R9" s="269"/>
      <c r="S9" s="13"/>
      <c r="T9" s="13"/>
      <c r="U9" s="274"/>
      <c r="V9" s="274"/>
      <c r="W9" s="13"/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52">
        <v>4</v>
      </c>
      <c r="B10" s="53" t="s">
        <v>110</v>
      </c>
      <c r="C10" s="241">
        <v>353990</v>
      </c>
      <c r="D10" s="270">
        <f t="shared" si="0"/>
        <v>0.06442083938357342</v>
      </c>
      <c r="E10" s="241">
        <v>6</v>
      </c>
      <c r="F10" s="270">
        <f t="shared" si="1"/>
        <v>0.046153846153846156</v>
      </c>
      <c r="G10" s="271">
        <f t="shared" si="2"/>
        <v>353996</v>
      </c>
      <c r="H10" s="272">
        <f t="shared" si="3"/>
        <v>0.06442040723256448</v>
      </c>
      <c r="I10" s="56">
        <v>389.95649000000003</v>
      </c>
      <c r="J10" s="270">
        <f t="shared" si="4"/>
        <v>0.0217955597934271</v>
      </c>
      <c r="K10" s="54">
        <v>105.21679100000001</v>
      </c>
      <c r="L10" s="270">
        <f>K10/K$44</f>
        <v>0.05652306498925784</v>
      </c>
      <c r="M10" s="50">
        <f t="shared" si="5"/>
        <v>495.17328100000003</v>
      </c>
      <c r="N10" s="272">
        <f t="shared" si="6"/>
        <v>0.025068205374772598</v>
      </c>
      <c r="O10" s="96">
        <v>74231.39812279175</v>
      </c>
      <c r="P10" s="273">
        <f t="shared" si="7"/>
        <v>0.03239594433855265</v>
      </c>
      <c r="R10" s="269"/>
      <c r="S10" s="13"/>
      <c r="T10" s="13"/>
      <c r="U10" s="274"/>
      <c r="V10" s="274"/>
      <c r="W10" s="13"/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52">
        <v>5</v>
      </c>
      <c r="B11" s="67" t="s">
        <v>111</v>
      </c>
      <c r="C11" s="241">
        <v>351236</v>
      </c>
      <c r="D11" s="270">
        <f t="shared" si="0"/>
        <v>0.06391965293293256</v>
      </c>
      <c r="E11" s="241">
        <v>6</v>
      </c>
      <c r="F11" s="270">
        <f t="shared" si="1"/>
        <v>0.046153846153846156</v>
      </c>
      <c r="G11" s="271">
        <f t="shared" si="2"/>
        <v>351242</v>
      </c>
      <c r="H11" s="272">
        <f t="shared" si="3"/>
        <v>0.06391923263873155</v>
      </c>
      <c r="I11" s="56">
        <v>639.5330580000001</v>
      </c>
      <c r="J11" s="270">
        <f t="shared" si="4"/>
        <v>0.0357449647921292</v>
      </c>
      <c r="K11" s="54">
        <v>26.78375</v>
      </c>
      <c r="L11" s="270">
        <f>K11/K$44</f>
        <v>0.014388384472836037</v>
      </c>
      <c r="M11" s="50">
        <f t="shared" si="5"/>
        <v>666.3168080000002</v>
      </c>
      <c r="N11" s="272">
        <f t="shared" si="6"/>
        <v>0.03373236648365711</v>
      </c>
      <c r="O11" s="96">
        <v>86896.15814389434</v>
      </c>
      <c r="P11" s="273">
        <f t="shared" si="7"/>
        <v>0.03792307801891361</v>
      </c>
      <c r="R11" s="269"/>
      <c r="S11" s="13"/>
      <c r="T11" s="13"/>
      <c r="U11" s="274"/>
      <c r="V11" s="274"/>
      <c r="W11" s="13"/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52">
        <v>6</v>
      </c>
      <c r="B12" s="67" t="s">
        <v>112</v>
      </c>
      <c r="C12" s="241">
        <v>322422</v>
      </c>
      <c r="D12" s="270">
        <f t="shared" si="0"/>
        <v>0.05867593964725137</v>
      </c>
      <c r="E12" s="241">
        <v>6</v>
      </c>
      <c r="F12" s="270">
        <f t="shared" si="1"/>
        <v>0.046153846153846156</v>
      </c>
      <c r="G12" s="271">
        <f t="shared" si="2"/>
        <v>322428</v>
      </c>
      <c r="H12" s="272">
        <f t="shared" si="3"/>
        <v>0.05867564340608736</v>
      </c>
      <c r="I12" s="56">
        <v>799.8699270000001</v>
      </c>
      <c r="J12" s="270">
        <f t="shared" si="4"/>
        <v>0.04470655898275387</v>
      </c>
      <c r="K12" s="54">
        <v>53.470600000000005</v>
      </c>
      <c r="L12" s="270">
        <f>K12/K$44</f>
        <v>0.028724713708619093</v>
      </c>
      <c r="M12" s="50">
        <f t="shared" si="5"/>
        <v>853.3405270000001</v>
      </c>
      <c r="N12" s="272">
        <f t="shared" si="6"/>
        <v>0.04320046417337425</v>
      </c>
      <c r="O12" s="96">
        <v>107010.75377777049</v>
      </c>
      <c r="P12" s="273">
        <f t="shared" si="7"/>
        <v>0.046701456670352096</v>
      </c>
      <c r="R12" s="269"/>
      <c r="S12" s="13"/>
      <c r="T12" s="13"/>
      <c r="U12" s="274"/>
      <c r="V12" s="274"/>
      <c r="W12" s="13"/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52">
        <v>7</v>
      </c>
      <c r="B13" s="67" t="s">
        <v>113</v>
      </c>
      <c r="C13" s="241">
        <v>215199</v>
      </c>
      <c r="D13" s="270">
        <f t="shared" si="0"/>
        <v>0.039162971311352344</v>
      </c>
      <c r="E13" s="241">
        <v>1</v>
      </c>
      <c r="F13" s="270">
        <f>E13/E$44</f>
        <v>0.007692307692307693</v>
      </c>
      <c r="G13" s="271">
        <f>SUM(C13,E13)</f>
        <v>215200</v>
      </c>
      <c r="H13" s="272">
        <f t="shared" si="3"/>
        <v>0.03916222679478829</v>
      </c>
      <c r="I13" s="56">
        <v>396.79634000000004</v>
      </c>
      <c r="J13" s="270">
        <f t="shared" si="4"/>
        <v>0.02217785464804812</v>
      </c>
      <c r="K13" s="54">
        <v>24.468935000000002</v>
      </c>
      <c r="L13" s="270">
        <f>K13/K$44</f>
        <v>0.013144852547564635</v>
      </c>
      <c r="M13" s="50">
        <f>SUM(I13,K13)</f>
        <v>421.26527500000003</v>
      </c>
      <c r="N13" s="272">
        <f t="shared" si="6"/>
        <v>0.021326603910520884</v>
      </c>
      <c r="O13" s="96">
        <v>103358.04240928411</v>
      </c>
      <c r="P13" s="273">
        <f t="shared" si="7"/>
        <v>0.04510734639935141</v>
      </c>
      <c r="R13" s="269"/>
      <c r="S13" s="13"/>
      <c r="T13" s="13"/>
      <c r="U13" s="274"/>
      <c r="V13" s="274"/>
      <c r="W13" s="13"/>
      <c r="X13" s="13"/>
      <c r="Y13" s="13"/>
      <c r="AC13" s="2"/>
      <c r="AD13" s="2"/>
      <c r="AE13" s="275"/>
      <c r="AF13" s="275"/>
      <c r="AG13" s="2"/>
      <c r="AH13" s="2"/>
    </row>
    <row r="14" spans="1:34" ht="16.5" customHeight="1">
      <c r="A14" s="52">
        <v>8</v>
      </c>
      <c r="B14" s="67" t="s">
        <v>114</v>
      </c>
      <c r="C14" s="241">
        <v>197747</v>
      </c>
      <c r="D14" s="270">
        <f t="shared" si="0"/>
        <v>0.035986970608162645</v>
      </c>
      <c r="E14" s="241"/>
      <c r="F14" s="270"/>
      <c r="G14" s="271">
        <f>SUM(C14,E14)</f>
        <v>197747</v>
      </c>
      <c r="H14" s="272">
        <f t="shared" si="3"/>
        <v>0.03598611924716078</v>
      </c>
      <c r="I14" s="56">
        <v>233.02780800000002</v>
      </c>
      <c r="J14" s="270">
        <f t="shared" si="4"/>
        <v>0.013024456966456053</v>
      </c>
      <c r="K14" s="54"/>
      <c r="L14" s="270"/>
      <c r="M14" s="50">
        <f>SUM(I14,K14)</f>
        <v>233.02780800000002</v>
      </c>
      <c r="N14" s="272">
        <f t="shared" si="6"/>
        <v>0.011797060086077376</v>
      </c>
      <c r="O14" s="96">
        <v>37209.390031484116</v>
      </c>
      <c r="P14" s="273">
        <f t="shared" si="7"/>
        <v>0.01623886062791727</v>
      </c>
      <c r="R14" s="269"/>
      <c r="S14" s="13"/>
      <c r="T14" s="13"/>
      <c r="U14" s="274"/>
      <c r="V14" s="274"/>
      <c r="W14" s="13"/>
      <c r="X14" s="13"/>
      <c r="Y14" s="13"/>
      <c r="AC14" s="11"/>
      <c r="AD14" s="2"/>
      <c r="AE14" s="250"/>
      <c r="AF14" s="250"/>
      <c r="AG14" s="250"/>
      <c r="AH14" s="2"/>
    </row>
    <row r="15" spans="1:34" ht="16.5" customHeight="1">
      <c r="A15" s="52">
        <v>9</v>
      </c>
      <c r="B15" s="53" t="s">
        <v>115</v>
      </c>
      <c r="C15" s="241">
        <v>129670</v>
      </c>
      <c r="D15" s="270">
        <f t="shared" si="0"/>
        <v>0.023597983679956965</v>
      </c>
      <c r="E15" s="241"/>
      <c r="F15" s="270"/>
      <c r="G15" s="271">
        <f t="shared" si="2"/>
        <v>129670</v>
      </c>
      <c r="H15" s="272">
        <f t="shared" si="3"/>
        <v>0.023597425411153335</v>
      </c>
      <c r="I15" s="56">
        <v>324.077616</v>
      </c>
      <c r="J15" s="270">
        <f t="shared" si="4"/>
        <v>0.01811343890504119</v>
      </c>
      <c r="K15" s="54"/>
      <c r="L15" s="270"/>
      <c r="M15" s="50">
        <f t="shared" si="5"/>
        <v>324.077616</v>
      </c>
      <c r="N15" s="272">
        <f t="shared" si="6"/>
        <v>0.016406467285246532</v>
      </c>
      <c r="O15" s="96">
        <v>39010.602131694235</v>
      </c>
      <c r="P15" s="273">
        <f t="shared" si="7"/>
        <v>0.017024942641943333</v>
      </c>
      <c r="R15" s="269"/>
      <c r="S15" s="13"/>
      <c r="T15" s="13"/>
      <c r="U15" s="274"/>
      <c r="V15" s="274"/>
      <c r="W15" s="13"/>
      <c r="X15" s="13"/>
      <c r="Y15" s="13"/>
      <c r="AC15" s="11"/>
      <c r="AD15" s="2"/>
      <c r="AE15" s="250"/>
      <c r="AF15" s="250"/>
      <c r="AG15" s="250"/>
      <c r="AH15" s="2"/>
    </row>
    <row r="16" spans="1:34" ht="16.5" customHeight="1">
      <c r="A16" s="52">
        <v>10</v>
      </c>
      <c r="B16" s="53" t="s">
        <v>116</v>
      </c>
      <c r="C16" s="241">
        <v>63073</v>
      </c>
      <c r="D16" s="270">
        <f t="shared" si="0"/>
        <v>0.011478334423119655</v>
      </c>
      <c r="E16" s="241"/>
      <c r="F16" s="270"/>
      <c r="G16" s="271">
        <f t="shared" si="2"/>
        <v>63073</v>
      </c>
      <c r="H16" s="272">
        <f t="shared" si="3"/>
        <v>0.01147806287466395</v>
      </c>
      <c r="I16" s="56">
        <v>205.24774</v>
      </c>
      <c r="J16" s="270">
        <f t="shared" si="4"/>
        <v>0.011471765451668156</v>
      </c>
      <c r="K16" s="54"/>
      <c r="L16" s="270"/>
      <c r="M16" s="50">
        <f t="shared" si="5"/>
        <v>205.24774</v>
      </c>
      <c r="N16" s="272">
        <f t="shared" si="6"/>
        <v>0.010390690888323452</v>
      </c>
      <c r="O16" s="96">
        <v>11708.055891762755</v>
      </c>
      <c r="P16" s="273">
        <f t="shared" si="7"/>
        <v>0.005109610442131126</v>
      </c>
      <c r="R16" s="269"/>
      <c r="S16" s="13"/>
      <c r="T16" s="13"/>
      <c r="U16" s="274"/>
      <c r="V16" s="274"/>
      <c r="W16" s="13"/>
      <c r="X16" s="13"/>
      <c r="Y16" s="13"/>
      <c r="AC16" s="11"/>
      <c r="AD16" s="2"/>
      <c r="AE16" s="250"/>
      <c r="AF16" s="250"/>
      <c r="AG16" s="250"/>
      <c r="AH16" s="2"/>
    </row>
    <row r="17" spans="1:34" ht="16.5" customHeight="1" thickBot="1">
      <c r="A17" s="52">
        <v>11</v>
      </c>
      <c r="B17" s="276" t="s">
        <v>117</v>
      </c>
      <c r="C17" s="277">
        <v>6265</v>
      </c>
      <c r="D17" s="278">
        <f t="shared" si="0"/>
        <v>0.0011401354804883965</v>
      </c>
      <c r="E17" s="277"/>
      <c r="F17" s="278"/>
      <c r="G17" s="279">
        <f>SUM(C17,E17)</f>
        <v>6265</v>
      </c>
      <c r="H17" s="280">
        <f t="shared" si="3"/>
        <v>0.0011401085077571965</v>
      </c>
      <c r="I17" s="281">
        <v>10.219589</v>
      </c>
      <c r="J17" s="278">
        <f t="shared" si="4"/>
        <v>0.0005711961945132644</v>
      </c>
      <c r="K17" s="282"/>
      <c r="L17" s="278"/>
      <c r="M17" s="283">
        <f t="shared" si="5"/>
        <v>10.219589</v>
      </c>
      <c r="N17" s="280">
        <f t="shared" si="6"/>
        <v>0.0005173678906511251</v>
      </c>
      <c r="O17" s="284">
        <v>2038.0435090875799</v>
      </c>
      <c r="P17" s="285">
        <f t="shared" si="7"/>
        <v>0.0008894395868811996</v>
      </c>
      <c r="R17" s="269"/>
      <c r="S17" s="13"/>
      <c r="T17" s="13"/>
      <c r="U17" s="274"/>
      <c r="V17" s="274"/>
      <c r="W17" s="13"/>
      <c r="X17" s="13"/>
      <c r="Y17" s="13"/>
      <c r="AC17" s="2"/>
      <c r="AD17" s="2"/>
      <c r="AE17" s="250"/>
      <c r="AF17" s="250"/>
      <c r="AG17" s="250"/>
      <c r="AH17" s="2"/>
    </row>
    <row r="18" spans="1:34" ht="16.5" customHeight="1" thickBot="1" thickTop="1">
      <c r="A18" s="59"/>
      <c r="B18" s="60" t="s">
        <v>3</v>
      </c>
      <c r="C18" s="286">
        <f>SUM(C7:C17)</f>
        <v>3196963</v>
      </c>
      <c r="D18" s="287"/>
      <c r="E18" s="286">
        <f>SUM(E7:E17)</f>
        <v>23</v>
      </c>
      <c r="F18" s="287"/>
      <c r="G18" s="288">
        <f>SUM(G7:G17)</f>
        <v>3196986</v>
      </c>
      <c r="H18" s="289">
        <f>SUM(H7:H17)</f>
        <v>0.5817894553520586</v>
      </c>
      <c r="I18" s="65">
        <f>SUM(I7:I17)</f>
        <v>5968.339977999999</v>
      </c>
      <c r="J18" s="287"/>
      <c r="K18" s="61">
        <f>SUM(K7:K17)</f>
        <v>288.230905</v>
      </c>
      <c r="L18" s="287"/>
      <c r="M18" s="63">
        <f>SUM(M7:M17)</f>
        <v>6256.570882999999</v>
      </c>
      <c r="N18" s="289">
        <f>SUM(N7:N17)</f>
        <v>0.3167396340935979</v>
      </c>
      <c r="O18" s="83">
        <f>SUM(O7:O17)</f>
        <v>841819.4577026919</v>
      </c>
      <c r="P18" s="290">
        <f>SUM(P7:P17)</f>
        <v>0.36738545931379446</v>
      </c>
      <c r="Q18" s="163"/>
      <c r="R18" s="269">
        <f>+O18/1000</f>
        <v>841.8194577026919</v>
      </c>
      <c r="S18" s="13"/>
      <c r="T18" s="13"/>
      <c r="U18" s="274"/>
      <c r="V18" s="274"/>
      <c r="W18" s="13"/>
      <c r="X18" s="13"/>
      <c r="Y18" s="13"/>
      <c r="AC18" s="2"/>
      <c r="AD18" s="2"/>
      <c r="AE18" s="250"/>
      <c r="AF18" s="250"/>
      <c r="AG18" s="250"/>
      <c r="AH18" s="2"/>
    </row>
    <row r="19" spans="1:34" ht="12.75">
      <c r="A19" s="66"/>
      <c r="B19" s="291"/>
      <c r="C19" s="96"/>
      <c r="D19" s="292"/>
      <c r="E19" s="96"/>
      <c r="F19" s="292"/>
      <c r="G19" s="293"/>
      <c r="H19" s="292"/>
      <c r="I19" s="96"/>
      <c r="J19" s="292"/>
      <c r="K19" s="96"/>
      <c r="L19" s="292"/>
      <c r="M19" s="294"/>
      <c r="N19" s="292"/>
      <c r="O19" s="13"/>
      <c r="P19" s="13"/>
      <c r="R19" s="13"/>
      <c r="S19" s="13"/>
      <c r="T19" s="13"/>
      <c r="U19" s="96"/>
      <c r="V19" s="96"/>
      <c r="W19" s="13"/>
      <c r="X19" s="96"/>
      <c r="Y19" s="13"/>
      <c r="AC19" s="2"/>
      <c r="AD19" s="2"/>
      <c r="AE19" s="250"/>
      <c r="AF19" s="250"/>
      <c r="AG19" s="250"/>
      <c r="AH19" s="2"/>
    </row>
    <row r="20" spans="1:34" ht="12.75">
      <c r="A20" s="7"/>
      <c r="B20" s="275"/>
      <c r="C20" s="142"/>
      <c r="D20" s="295"/>
      <c r="E20" s="142"/>
      <c r="F20" s="295"/>
      <c r="G20" s="296"/>
      <c r="H20" s="292"/>
      <c r="I20" s="142"/>
      <c r="J20" s="295"/>
      <c r="K20" s="142"/>
      <c r="L20" s="295"/>
      <c r="M20" s="297"/>
      <c r="N20" s="292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250"/>
      <c r="AF20" s="250"/>
      <c r="AG20" s="250"/>
      <c r="AH20" s="2"/>
    </row>
    <row r="21" spans="1:34" ht="16.5" thickBot="1">
      <c r="A21" s="256" t="s">
        <v>66</v>
      </c>
      <c r="C21" s="142"/>
      <c r="D21" s="295"/>
      <c r="E21" s="142"/>
      <c r="F21" s="295"/>
      <c r="G21" s="296"/>
      <c r="H21" s="292"/>
      <c r="I21" s="142"/>
      <c r="J21" s="295"/>
      <c r="K21" s="142"/>
      <c r="L21" s="295"/>
      <c r="M21" s="297"/>
      <c r="N21" s="292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250"/>
      <c r="AF21" s="250"/>
      <c r="AG21" s="250"/>
      <c r="AH21" s="2"/>
    </row>
    <row r="22" spans="1:34" ht="12.75">
      <c r="A22" s="356" t="s">
        <v>6</v>
      </c>
      <c r="B22" s="358" t="s">
        <v>16</v>
      </c>
      <c r="C22" s="350" t="s">
        <v>103</v>
      </c>
      <c r="D22" s="351"/>
      <c r="E22" s="351"/>
      <c r="F22" s="351"/>
      <c r="G22" s="351"/>
      <c r="H22" s="351"/>
      <c r="I22" s="352" t="s">
        <v>104</v>
      </c>
      <c r="J22" s="351"/>
      <c r="K22" s="351"/>
      <c r="L22" s="351"/>
      <c r="M22" s="351"/>
      <c r="N22" s="353"/>
      <c r="O22" s="351" t="s">
        <v>40</v>
      </c>
      <c r="P22" s="353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250"/>
      <c r="AF22" s="250"/>
      <c r="AG22" s="250"/>
      <c r="AH22" s="2"/>
    </row>
    <row r="23" spans="1:34" ht="12.75">
      <c r="A23" s="357"/>
      <c r="B23" s="359"/>
      <c r="C23" s="224" t="s">
        <v>105</v>
      </c>
      <c r="D23" s="225" t="s">
        <v>7</v>
      </c>
      <c r="E23" s="226" t="s">
        <v>106</v>
      </c>
      <c r="F23" s="225" t="s">
        <v>7</v>
      </c>
      <c r="G23" s="226" t="s">
        <v>3</v>
      </c>
      <c r="H23" s="298" t="s">
        <v>7</v>
      </c>
      <c r="I23" s="299" t="s">
        <v>105</v>
      </c>
      <c r="J23" s="225" t="s">
        <v>7</v>
      </c>
      <c r="K23" s="226" t="s">
        <v>106</v>
      </c>
      <c r="L23" s="225" t="s">
        <v>7</v>
      </c>
      <c r="M23" s="226" t="s">
        <v>3</v>
      </c>
      <c r="N23" s="298" t="s">
        <v>7</v>
      </c>
      <c r="O23" s="261" t="s">
        <v>82</v>
      </c>
      <c r="P23" s="229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250"/>
      <c r="AF23" s="250"/>
      <c r="AG23" s="250"/>
      <c r="AH23" s="2"/>
    </row>
    <row r="24" spans="1:34" s="8" customFormat="1" ht="16.5" customHeight="1">
      <c r="A24" s="52">
        <v>12</v>
      </c>
      <c r="B24" s="67" t="s">
        <v>118</v>
      </c>
      <c r="C24" s="241">
        <v>1143945</v>
      </c>
      <c r="D24" s="270">
        <f aca="true" t="shared" si="8" ref="D24:D36">C24/C$44</f>
        <v>0.2081807314010054</v>
      </c>
      <c r="E24" s="241">
        <v>80</v>
      </c>
      <c r="F24" s="270">
        <f>E24/E$44</f>
        <v>0.6153846153846154</v>
      </c>
      <c r="G24" s="271">
        <f aca="true" t="shared" si="9" ref="G24:G35">SUM(C24,E24)</f>
        <v>1144025</v>
      </c>
      <c r="H24" s="272">
        <f aca="true" t="shared" si="10" ref="H24:H36">G24/G$44</f>
        <v>0.20819036481834421</v>
      </c>
      <c r="I24" s="56">
        <v>5090.525437</v>
      </c>
      <c r="J24" s="270">
        <f aca="true" t="shared" si="11" ref="J24:J37">I24/I$44</f>
        <v>0.284521105270219</v>
      </c>
      <c r="K24" s="54">
        <v>932.306686</v>
      </c>
      <c r="L24" s="270">
        <f>K24/K$44</f>
        <v>0.5008405113086712</v>
      </c>
      <c r="M24" s="50">
        <f aca="true" t="shared" si="12" ref="M24:M35">SUM(I24,K24)</f>
        <v>6022.832123</v>
      </c>
      <c r="N24" s="273">
        <f aca="true" t="shared" si="13" ref="N24:N37">M24/M$44</f>
        <v>0.30490658197921156</v>
      </c>
      <c r="O24" s="96">
        <v>675116.7479656903</v>
      </c>
      <c r="P24" s="273">
        <f aca="true" t="shared" si="14" ref="P24:P36">O24/O$44</f>
        <v>0.29463333767394</v>
      </c>
      <c r="R24" s="269"/>
      <c r="S24" s="13"/>
      <c r="T24" s="13"/>
      <c r="U24" s="274"/>
      <c r="V24" s="274"/>
      <c r="W24" s="13"/>
      <c r="X24" s="13"/>
      <c r="Y24" s="13"/>
      <c r="Z24"/>
      <c r="AC24" s="13"/>
      <c r="AD24" s="13"/>
      <c r="AE24" s="300"/>
      <c r="AF24" s="300"/>
      <c r="AG24" s="300"/>
      <c r="AH24" s="13"/>
    </row>
    <row r="25" spans="1:34" ht="16.5" customHeight="1">
      <c r="A25" s="52">
        <v>13</v>
      </c>
      <c r="B25" s="67" t="s">
        <v>119</v>
      </c>
      <c r="C25" s="241">
        <v>889992</v>
      </c>
      <c r="D25" s="270">
        <f t="shared" si="8"/>
        <v>0.16196511676788972</v>
      </c>
      <c r="E25" s="241">
        <v>17</v>
      </c>
      <c r="F25" s="270">
        <f>E25/E$44</f>
        <v>0.13076923076923078</v>
      </c>
      <c r="G25" s="271">
        <f t="shared" si="9"/>
        <v>890009</v>
      </c>
      <c r="H25" s="272">
        <f t="shared" si="10"/>
        <v>0.16196437875187145</v>
      </c>
      <c r="I25" s="56">
        <v>5898.5985839999985</v>
      </c>
      <c r="J25" s="270">
        <f t="shared" si="11"/>
        <v>0.32968616097400094</v>
      </c>
      <c r="K25" s="54">
        <v>318.47940800000003</v>
      </c>
      <c r="L25" s="270">
        <f>K25/K$44</f>
        <v>0.1710889688331624</v>
      </c>
      <c r="M25" s="50">
        <f t="shared" si="12"/>
        <v>6217.077991999999</v>
      </c>
      <c r="N25" s="273">
        <f t="shared" si="13"/>
        <v>0.3147403018589664</v>
      </c>
      <c r="O25" s="96">
        <v>653502.445939391</v>
      </c>
      <c r="P25" s="273">
        <f t="shared" si="14"/>
        <v>0.28520045963219304</v>
      </c>
      <c r="Q25" s="8"/>
      <c r="R25" s="269"/>
      <c r="S25" s="13"/>
      <c r="T25" s="13"/>
      <c r="U25" s="274"/>
      <c r="V25" s="274"/>
      <c r="W25" s="13"/>
      <c r="X25" s="13"/>
      <c r="Y25" s="13"/>
      <c r="AC25" s="2"/>
      <c r="AD25" s="2"/>
      <c r="AE25" s="250"/>
      <c r="AF25" s="250"/>
      <c r="AG25" s="250"/>
      <c r="AH25" s="2"/>
    </row>
    <row r="26" spans="1:34" ht="16.5" customHeight="1">
      <c r="A26" s="52">
        <v>14</v>
      </c>
      <c r="B26" s="67" t="s">
        <v>120</v>
      </c>
      <c r="C26" s="241">
        <v>187233</v>
      </c>
      <c r="D26" s="270">
        <f t="shared" si="8"/>
        <v>0.03407358123196871</v>
      </c>
      <c r="E26" s="241">
        <v>5</v>
      </c>
      <c r="F26" s="270">
        <f>E26/E$44</f>
        <v>0.038461538461538464</v>
      </c>
      <c r="G26" s="271">
        <f t="shared" si="9"/>
        <v>187238</v>
      </c>
      <c r="H26" s="272">
        <f t="shared" si="10"/>
        <v>0.03407368503997477</v>
      </c>
      <c r="I26" s="56">
        <v>699.176493</v>
      </c>
      <c r="J26" s="270">
        <f t="shared" si="11"/>
        <v>0.03907857273856415</v>
      </c>
      <c r="K26" s="54">
        <v>23.620910000000002</v>
      </c>
      <c r="L26" s="270">
        <f>K26/K$44</f>
        <v>0.012689288642488729</v>
      </c>
      <c r="M26" s="50">
        <f t="shared" si="12"/>
        <v>722.797403</v>
      </c>
      <c r="N26" s="273">
        <f t="shared" si="13"/>
        <v>0.03659170322389886</v>
      </c>
      <c r="O26" s="301">
        <v>77931.79163756932</v>
      </c>
      <c r="P26" s="273">
        <f t="shared" si="14"/>
        <v>0.03401086397319534</v>
      </c>
      <c r="Q26" s="8"/>
      <c r="R26" s="269"/>
      <c r="S26" s="13"/>
      <c r="T26" s="13"/>
      <c r="U26" s="274"/>
      <c r="V26" s="274"/>
      <c r="W26" s="13"/>
      <c r="X26" s="13"/>
      <c r="Y26" s="13"/>
      <c r="AC26" s="2"/>
      <c r="AD26" s="2"/>
      <c r="AE26" s="2"/>
      <c r="AF26" s="2"/>
      <c r="AG26" s="2"/>
      <c r="AH26" s="2"/>
    </row>
    <row r="27" spans="1:33" ht="16.5" customHeight="1">
      <c r="A27" s="52">
        <v>15</v>
      </c>
      <c r="B27" s="67" t="s">
        <v>121</v>
      </c>
      <c r="C27" s="241">
        <v>31027</v>
      </c>
      <c r="D27" s="270">
        <f t="shared" si="8"/>
        <v>0.005646445898342136</v>
      </c>
      <c r="E27" s="241"/>
      <c r="F27" s="270"/>
      <c r="G27" s="271">
        <f t="shared" si="9"/>
        <v>31027</v>
      </c>
      <c r="H27" s="272">
        <f t="shared" si="10"/>
        <v>0.005646312317666805</v>
      </c>
      <c r="I27" s="56">
        <v>91.76946599999998</v>
      </c>
      <c r="J27" s="270">
        <f t="shared" si="11"/>
        <v>0.005129205269577318</v>
      </c>
      <c r="K27" s="54"/>
      <c r="L27" s="270"/>
      <c r="M27" s="50">
        <f t="shared" si="12"/>
        <v>91.76946599999998</v>
      </c>
      <c r="N27" s="273">
        <f t="shared" si="13"/>
        <v>0.004645839969748308</v>
      </c>
      <c r="O27" s="96">
        <v>10382.681852478654</v>
      </c>
      <c r="P27" s="273">
        <f t="shared" si="14"/>
        <v>0.004531192889852432</v>
      </c>
      <c r="Q27" s="8"/>
      <c r="R27" s="269"/>
      <c r="S27" s="13"/>
      <c r="T27" s="13"/>
      <c r="U27" s="274"/>
      <c r="V27" s="274"/>
      <c r="W27" s="13"/>
      <c r="X27" s="13"/>
      <c r="Y27" s="13"/>
      <c r="AD27" s="2"/>
      <c r="AE27" s="2"/>
      <c r="AF27" s="2"/>
      <c r="AG27" s="2"/>
    </row>
    <row r="28" spans="1:25" ht="16.5" customHeight="1">
      <c r="A28" s="52">
        <v>16</v>
      </c>
      <c r="B28" s="67" t="s">
        <v>122</v>
      </c>
      <c r="C28" s="241">
        <v>13647</v>
      </c>
      <c r="D28" s="270">
        <f t="shared" si="8"/>
        <v>0.0024835481088946766</v>
      </c>
      <c r="E28" s="241"/>
      <c r="F28" s="270"/>
      <c r="G28" s="271">
        <f t="shared" si="9"/>
        <v>13647</v>
      </c>
      <c r="H28" s="272">
        <f t="shared" si="10"/>
        <v>0.0024834893544074155</v>
      </c>
      <c r="I28" s="56">
        <v>14.294441999999998</v>
      </c>
      <c r="J28" s="270">
        <f t="shared" si="11"/>
        <v>0.0007989490451221253</v>
      </c>
      <c r="K28" s="54"/>
      <c r="L28" s="270"/>
      <c r="M28" s="50">
        <f t="shared" si="12"/>
        <v>14.294441999999998</v>
      </c>
      <c r="N28" s="273">
        <f t="shared" si="13"/>
        <v>0.0007236578012652809</v>
      </c>
      <c r="O28" s="96">
        <v>2945.760404594817</v>
      </c>
      <c r="P28" s="273">
        <f t="shared" si="14"/>
        <v>0.0012855838973166976</v>
      </c>
      <c r="Q28" s="8"/>
      <c r="R28" s="269"/>
      <c r="S28" s="13"/>
      <c r="T28" s="13"/>
      <c r="U28" s="274"/>
      <c r="V28" s="274"/>
      <c r="W28" s="13"/>
      <c r="X28" s="13"/>
      <c r="Y28" s="13"/>
    </row>
    <row r="29" spans="1:25" ht="16.5" customHeight="1">
      <c r="A29" s="52">
        <v>17</v>
      </c>
      <c r="B29" s="67" t="s">
        <v>123</v>
      </c>
      <c r="C29" s="241">
        <v>7832</v>
      </c>
      <c r="D29" s="270">
        <f t="shared" si="8"/>
        <v>0.0014253058392953107</v>
      </c>
      <c r="E29" s="241"/>
      <c r="F29" s="270"/>
      <c r="G29" s="271">
        <f t="shared" si="9"/>
        <v>7832</v>
      </c>
      <c r="H29" s="272">
        <f t="shared" si="10"/>
        <v>0.0014252721201523323</v>
      </c>
      <c r="I29" s="56">
        <v>8.535440000000001</v>
      </c>
      <c r="J29" s="270">
        <f t="shared" si="11"/>
        <v>0.0004770652563910641</v>
      </c>
      <c r="K29" s="54"/>
      <c r="L29" s="270"/>
      <c r="M29" s="50">
        <f t="shared" si="12"/>
        <v>8.535440000000001</v>
      </c>
      <c r="N29" s="272">
        <f t="shared" si="13"/>
        <v>0.0004321076501784212</v>
      </c>
      <c r="O29" s="302" t="s">
        <v>62</v>
      </c>
      <c r="P29" s="303" t="s">
        <v>62</v>
      </c>
      <c r="Q29" s="8"/>
      <c r="R29" s="269"/>
      <c r="S29" s="13"/>
      <c r="T29" s="13"/>
      <c r="U29" s="274"/>
      <c r="V29" s="274"/>
      <c r="W29" s="13"/>
      <c r="X29" s="13"/>
      <c r="Y29" s="13"/>
    </row>
    <row r="30" spans="1:25" ht="16.5" customHeight="1">
      <c r="A30" s="52">
        <v>18</v>
      </c>
      <c r="B30" s="67" t="s">
        <v>124</v>
      </c>
      <c r="C30" s="241">
        <v>7761</v>
      </c>
      <c r="D30" s="270">
        <f t="shared" si="8"/>
        <v>0.0014123849104661526</v>
      </c>
      <c r="E30" s="241"/>
      <c r="F30" s="270"/>
      <c r="G30" s="271">
        <f t="shared" si="9"/>
        <v>7761</v>
      </c>
      <c r="H30" s="272">
        <f t="shared" si="10"/>
        <v>0.0014123514969997767</v>
      </c>
      <c r="I30" s="56">
        <v>9.745441000000001</v>
      </c>
      <c r="J30" s="270">
        <f t="shared" si="11"/>
        <v>0.0005446949787367714</v>
      </c>
      <c r="K30" s="54"/>
      <c r="L30" s="270"/>
      <c r="M30" s="50">
        <f t="shared" si="12"/>
        <v>9.745441000000001</v>
      </c>
      <c r="N30" s="272">
        <f t="shared" si="13"/>
        <v>0.0004933640925907092</v>
      </c>
      <c r="O30" s="96">
        <v>1630.214655760263</v>
      </c>
      <c r="P30" s="273">
        <f t="shared" si="14"/>
        <v>0.0007114555913461493</v>
      </c>
      <c r="Q30" s="8"/>
      <c r="R30" s="269"/>
      <c r="S30" s="13"/>
      <c r="T30" s="13"/>
      <c r="U30" s="274"/>
      <c r="V30" s="274"/>
      <c r="W30" s="13"/>
      <c r="X30" s="13"/>
      <c r="Y30" s="13"/>
    </row>
    <row r="31" spans="1:25" ht="16.5" customHeight="1">
      <c r="A31" s="52">
        <v>19</v>
      </c>
      <c r="B31" s="53" t="s">
        <v>125</v>
      </c>
      <c r="C31" s="241">
        <v>5593</v>
      </c>
      <c r="D31" s="270">
        <f t="shared" si="8"/>
        <v>0.0010178416188941105</v>
      </c>
      <c r="E31" s="241"/>
      <c r="F31" s="270"/>
      <c r="G31" s="271">
        <f t="shared" si="9"/>
        <v>5593</v>
      </c>
      <c r="H31" s="272">
        <f t="shared" si="10"/>
        <v>0.0010178175393273743</v>
      </c>
      <c r="I31" s="56">
        <v>6.39999</v>
      </c>
      <c r="J31" s="270">
        <f t="shared" si="11"/>
        <v>0.000357710073558041</v>
      </c>
      <c r="K31" s="54"/>
      <c r="L31" s="270"/>
      <c r="M31" s="50">
        <f>SUM(I31,K31)</f>
        <v>6.39999</v>
      </c>
      <c r="N31" s="272">
        <f t="shared" si="13"/>
        <v>0.00032400024369750045</v>
      </c>
      <c r="O31" s="96">
        <v>1253.471024757711</v>
      </c>
      <c r="P31" s="272">
        <f t="shared" si="14"/>
        <v>0.0005470377572690685</v>
      </c>
      <c r="Q31" s="8"/>
      <c r="R31" s="269"/>
      <c r="S31" s="13"/>
      <c r="T31" s="13"/>
      <c r="U31" s="274"/>
      <c r="V31" s="274"/>
      <c r="W31" s="13"/>
      <c r="X31" s="13"/>
      <c r="Y31" s="13"/>
    </row>
    <row r="32" spans="1:25" ht="16.5" customHeight="1">
      <c r="A32" s="52">
        <v>20</v>
      </c>
      <c r="B32" s="67" t="s">
        <v>126</v>
      </c>
      <c r="C32" s="241">
        <v>4725</v>
      </c>
      <c r="D32" s="270">
        <f t="shared" si="8"/>
        <v>0.0008598787143348243</v>
      </c>
      <c r="E32" s="241"/>
      <c r="F32" s="270"/>
      <c r="G32" s="271">
        <f t="shared" si="9"/>
        <v>4725</v>
      </c>
      <c r="H32" s="272">
        <f t="shared" si="10"/>
        <v>0.0008598583717721872</v>
      </c>
      <c r="I32" s="56">
        <v>2.4276872510999996</v>
      </c>
      <c r="J32" s="270">
        <f t="shared" si="11"/>
        <v>0.00013568899094637638</v>
      </c>
      <c r="K32" s="54"/>
      <c r="L32" s="270"/>
      <c r="M32" s="50">
        <f>SUM(I32,K32)</f>
        <v>2.4276872510999996</v>
      </c>
      <c r="N32" s="272">
        <f t="shared" si="13"/>
        <v>0.00012290195156206725</v>
      </c>
      <c r="O32" s="302" t="s">
        <v>62</v>
      </c>
      <c r="P32" s="303" t="s">
        <v>62</v>
      </c>
      <c r="Q32" s="8"/>
      <c r="R32" s="269"/>
      <c r="S32" s="13"/>
      <c r="T32" s="13"/>
      <c r="U32" s="274"/>
      <c r="V32" s="274"/>
      <c r="W32" s="13"/>
      <c r="X32" s="13"/>
      <c r="Y32" s="13"/>
    </row>
    <row r="33" spans="1:25" ht="16.5" customHeight="1">
      <c r="A33" s="52">
        <v>21</v>
      </c>
      <c r="B33" s="67" t="s">
        <v>127</v>
      </c>
      <c r="C33" s="241">
        <v>2212</v>
      </c>
      <c r="D33" s="270">
        <f t="shared" si="8"/>
        <v>0.00040255062774785847</v>
      </c>
      <c r="E33" s="241">
        <v>5</v>
      </c>
      <c r="F33" s="270">
        <f>E33/E$44</f>
        <v>0.038461538461538464</v>
      </c>
      <c r="G33" s="271">
        <f t="shared" si="9"/>
        <v>2217</v>
      </c>
      <c r="H33" s="272">
        <f t="shared" si="10"/>
        <v>0.0004034510074537437</v>
      </c>
      <c r="I33" s="56">
        <v>97.867335</v>
      </c>
      <c r="J33" s="270">
        <f t="shared" si="11"/>
        <v>0.005470029109698522</v>
      </c>
      <c r="K33" s="54">
        <v>298.846266</v>
      </c>
      <c r="L33" s="270">
        <f>K33/K$44</f>
        <v>0.1605419320849182</v>
      </c>
      <c r="M33" s="50">
        <f t="shared" si="12"/>
        <v>396.71360100000004</v>
      </c>
      <c r="N33" s="272">
        <f t="shared" si="13"/>
        <v>0.020083672537318492</v>
      </c>
      <c r="O33" s="96">
        <v>26301.75574227214</v>
      </c>
      <c r="P33" s="272">
        <f t="shared" si="14"/>
        <v>0.01147856886143222</v>
      </c>
      <c r="Q33" s="8"/>
      <c r="R33" s="269"/>
      <c r="S33" s="13"/>
      <c r="T33" s="13"/>
      <c r="U33" s="274"/>
      <c r="V33" s="274"/>
      <c r="W33" s="13"/>
      <c r="X33" s="13"/>
      <c r="Y33" s="13"/>
    </row>
    <row r="34" spans="1:25" ht="16.5" customHeight="1">
      <c r="A34" s="52">
        <v>22</v>
      </c>
      <c r="B34" s="67" t="s">
        <v>128</v>
      </c>
      <c r="C34" s="241">
        <v>1510</v>
      </c>
      <c r="D34" s="270">
        <f t="shared" si="8"/>
        <v>0.0002747972187609703</v>
      </c>
      <c r="E34" s="241"/>
      <c r="F34" s="270"/>
      <c r="G34" s="271">
        <f t="shared" si="9"/>
        <v>1510</v>
      </c>
      <c r="H34" s="272">
        <f t="shared" si="10"/>
        <v>0.000274790717751535</v>
      </c>
      <c r="I34" s="56">
        <v>2.073848</v>
      </c>
      <c r="J34" s="270">
        <f t="shared" si="11"/>
        <v>0.00011591210621082162</v>
      </c>
      <c r="K34" s="54"/>
      <c r="L34" s="270"/>
      <c r="M34" s="50">
        <f>SUM(I34,K34)</f>
        <v>2.073848</v>
      </c>
      <c r="N34" s="272">
        <f t="shared" si="13"/>
        <v>0.00010498879801243031</v>
      </c>
      <c r="O34" s="96">
        <v>356.065632821799</v>
      </c>
      <c r="P34" s="272">
        <f t="shared" si="14"/>
        <v>0.00015539357621535666</v>
      </c>
      <c r="Q34" s="8"/>
      <c r="R34" s="269"/>
      <c r="S34" s="13"/>
      <c r="T34" s="13"/>
      <c r="U34" s="274"/>
      <c r="V34" s="274"/>
      <c r="W34" s="13"/>
      <c r="X34" s="13"/>
      <c r="Y34" s="13"/>
    </row>
    <row r="35" spans="1:25" ht="16.5" customHeight="1">
      <c r="A35" s="52">
        <v>23</v>
      </c>
      <c r="B35" s="67" t="s">
        <v>129</v>
      </c>
      <c r="C35" s="241">
        <v>1408</v>
      </c>
      <c r="D35" s="270">
        <f t="shared" si="8"/>
        <v>0.0002562347576261233</v>
      </c>
      <c r="E35" s="241"/>
      <c r="F35" s="270"/>
      <c r="G35" s="271">
        <f t="shared" si="9"/>
        <v>1408</v>
      </c>
      <c r="H35" s="272">
        <f t="shared" si="10"/>
        <v>0.00025622869575772265</v>
      </c>
      <c r="I35" s="56">
        <v>1.20126</v>
      </c>
      <c r="J35" s="270">
        <f t="shared" si="11"/>
        <v>6.714116787093924E-05</v>
      </c>
      <c r="K35" s="54"/>
      <c r="L35" s="270"/>
      <c r="M35" s="50">
        <f t="shared" si="12"/>
        <v>1.20126</v>
      </c>
      <c r="N35" s="272">
        <f t="shared" si="13"/>
        <v>6.081392826302219E-05</v>
      </c>
      <c r="O35" s="302" t="s">
        <v>62</v>
      </c>
      <c r="P35" s="303" t="s">
        <v>62</v>
      </c>
      <c r="Q35" s="8"/>
      <c r="R35" s="269"/>
      <c r="S35" s="13"/>
      <c r="T35" s="13"/>
      <c r="U35" s="274"/>
      <c r="V35" s="274"/>
      <c r="W35" s="13"/>
      <c r="X35" s="13"/>
      <c r="Y35" s="13"/>
    </row>
    <row r="36" spans="1:25" ht="16.5" customHeight="1">
      <c r="A36" s="52">
        <v>24</v>
      </c>
      <c r="B36" s="67" t="s">
        <v>130</v>
      </c>
      <c r="C36" s="304">
        <v>1113</v>
      </c>
      <c r="D36" s="270">
        <f t="shared" si="8"/>
        <v>0.00020254920826553638</v>
      </c>
      <c r="E36" s="304"/>
      <c r="F36" s="270"/>
      <c r="G36" s="271">
        <f>SUM(C36,E36)</f>
        <v>1113</v>
      </c>
      <c r="H36" s="272">
        <f t="shared" si="10"/>
        <v>0.000202544416461893</v>
      </c>
      <c r="I36" s="56">
        <v>0.6011219999999999</v>
      </c>
      <c r="J36" s="270">
        <f t="shared" si="11"/>
        <v>3.3598082940341585E-05</v>
      </c>
      <c r="K36" s="54"/>
      <c r="L36" s="270"/>
      <c r="M36" s="55">
        <f>SUM(I36,K36)</f>
        <v>0.6011219999999999</v>
      </c>
      <c r="N36" s="272">
        <f t="shared" si="13"/>
        <v>3.0431871689163397E-05</v>
      </c>
      <c r="O36" s="184">
        <v>138.96490225226447</v>
      </c>
      <c r="P36" s="272">
        <f t="shared" si="14"/>
        <v>6.0646833445462495E-05</v>
      </c>
      <c r="Q36" s="8"/>
      <c r="R36" s="269"/>
      <c r="S36" s="13"/>
      <c r="T36" s="13"/>
      <c r="U36" s="274"/>
      <c r="V36" s="274"/>
      <c r="W36" s="13"/>
      <c r="X36" s="13"/>
      <c r="Y36" s="13"/>
    </row>
    <row r="37" spans="1:25" ht="16.5" customHeight="1" thickBot="1">
      <c r="A37" s="52">
        <v>25</v>
      </c>
      <c r="B37" s="58" t="s">
        <v>131</v>
      </c>
      <c r="C37" s="277"/>
      <c r="D37" s="278"/>
      <c r="E37" s="277"/>
      <c r="F37" s="278"/>
      <c r="G37" s="305"/>
      <c r="H37" s="280"/>
      <c r="I37" s="306"/>
      <c r="J37" s="270">
        <f t="shared" si="11"/>
        <v>0</v>
      </c>
      <c r="K37" s="307"/>
      <c r="L37" s="278"/>
      <c r="M37" s="308">
        <f>SUM(I37,K37)</f>
        <v>0</v>
      </c>
      <c r="N37" s="280">
        <f t="shared" si="13"/>
        <v>0</v>
      </c>
      <c r="O37" s="328" t="s">
        <v>62</v>
      </c>
      <c r="P37" s="328" t="s">
        <v>62</v>
      </c>
      <c r="Q37" s="8"/>
      <c r="R37" s="269"/>
      <c r="S37" s="13"/>
      <c r="T37" s="13"/>
      <c r="U37" s="274"/>
      <c r="V37" s="274"/>
      <c r="W37" s="13"/>
      <c r="X37" s="13"/>
      <c r="Y37" s="13"/>
    </row>
    <row r="38" spans="1:25" ht="16.5" customHeight="1" thickBot="1" thickTop="1">
      <c r="A38" s="243"/>
      <c r="B38" s="309" t="s">
        <v>3</v>
      </c>
      <c r="C38" s="310">
        <f>SUM(C24:C37)</f>
        <v>2297998</v>
      </c>
      <c r="D38" s="287"/>
      <c r="E38" s="286">
        <f>SUM(E24:E36)</f>
        <v>107</v>
      </c>
      <c r="F38" s="287"/>
      <c r="G38" s="311">
        <f>SUM(G24:G37)</f>
        <v>2298105</v>
      </c>
      <c r="H38" s="289">
        <f>SUM(H24:H37)</f>
        <v>0.41821054464794116</v>
      </c>
      <c r="I38" s="65">
        <f>SUM(I24:I37)</f>
        <v>11923.2165452511</v>
      </c>
      <c r="J38" s="312"/>
      <c r="K38" s="313">
        <f>SUM(K24:K37)</f>
        <v>1573.2532700000002</v>
      </c>
      <c r="L38" s="287"/>
      <c r="M38" s="83">
        <f>SUM(M24:M37)</f>
        <v>13496.469815251097</v>
      </c>
      <c r="N38" s="289">
        <f>SUM(N24:N37)</f>
        <v>0.6832603659064022</v>
      </c>
      <c r="O38" s="83">
        <f>SUM(O24:O37)</f>
        <v>1449559.8997575883</v>
      </c>
      <c r="P38" s="290">
        <f>SUM(P24:P37)</f>
        <v>0.6326145406862056</v>
      </c>
      <c r="R38" s="269">
        <f>+O38/1000</f>
        <v>1449.5598997575883</v>
      </c>
      <c r="S38" s="13"/>
      <c r="T38" s="13"/>
      <c r="U38" s="274"/>
      <c r="V38" s="274"/>
      <c r="W38" s="13"/>
      <c r="X38" s="96"/>
      <c r="Y38" s="13"/>
    </row>
    <row r="39" spans="1:25" ht="12.75">
      <c r="A39" s="314" t="s">
        <v>132</v>
      </c>
      <c r="B39" s="13"/>
      <c r="C39" s="13"/>
      <c r="D39" s="292"/>
      <c r="E39" s="13"/>
      <c r="F39" s="292"/>
      <c r="G39" s="13"/>
      <c r="H39" s="292"/>
      <c r="I39" s="13"/>
      <c r="J39" s="292"/>
      <c r="K39" s="13"/>
      <c r="L39" s="292"/>
      <c r="M39" s="13"/>
      <c r="N39" s="292"/>
      <c r="O39" s="8"/>
      <c r="P39" s="8"/>
      <c r="R39" s="96"/>
      <c r="S39" s="13"/>
      <c r="T39" s="13"/>
      <c r="U39" s="96"/>
      <c r="V39" s="96"/>
      <c r="W39" s="13"/>
      <c r="X39" s="96"/>
      <c r="Y39" s="13"/>
    </row>
    <row r="40" spans="1:25" ht="12.75">
      <c r="A40" s="137"/>
      <c r="B40" s="2"/>
      <c r="C40" s="2"/>
      <c r="D40" s="295"/>
      <c r="E40" s="2"/>
      <c r="F40" s="295"/>
      <c r="G40" s="2"/>
      <c r="H40" s="295"/>
      <c r="I40" s="2"/>
      <c r="J40" s="295"/>
      <c r="K40" s="2"/>
      <c r="L40" s="295"/>
      <c r="M40" s="2"/>
      <c r="N40" s="295"/>
      <c r="R40" s="13"/>
      <c r="S40" s="13"/>
      <c r="T40" s="13"/>
      <c r="U40" s="13"/>
      <c r="V40" s="13"/>
      <c r="W40" s="13"/>
      <c r="X40" s="96"/>
      <c r="Y40" s="13"/>
    </row>
    <row r="41" spans="1:25" ht="13.5" thickBot="1">
      <c r="A41" s="11" t="s">
        <v>133</v>
      </c>
      <c r="B41" s="2"/>
      <c r="C41" s="2"/>
      <c r="D41" s="295"/>
      <c r="E41" s="2"/>
      <c r="F41" s="295"/>
      <c r="G41" s="2"/>
      <c r="H41" s="295"/>
      <c r="I41" s="2"/>
      <c r="J41" s="295"/>
      <c r="K41" s="2"/>
      <c r="L41" s="295"/>
      <c r="M41" s="2"/>
      <c r="N41" s="295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220"/>
      <c r="B42" s="360" t="s">
        <v>16</v>
      </c>
      <c r="C42" s="350" t="s">
        <v>103</v>
      </c>
      <c r="D42" s="351"/>
      <c r="E42" s="351"/>
      <c r="F42" s="351"/>
      <c r="G42" s="351"/>
      <c r="H42" s="351"/>
      <c r="I42" s="352" t="s">
        <v>104</v>
      </c>
      <c r="J42" s="351"/>
      <c r="K42" s="351"/>
      <c r="L42" s="351"/>
      <c r="M42" s="351"/>
      <c r="N42" s="353"/>
      <c r="O42" s="351" t="s">
        <v>40</v>
      </c>
      <c r="P42" s="353"/>
      <c r="R42" s="13"/>
      <c r="S42" s="13"/>
      <c r="T42" s="13"/>
      <c r="U42" s="13"/>
      <c r="V42" s="13"/>
      <c r="W42" s="13"/>
      <c r="X42" s="13"/>
      <c r="Y42" s="13"/>
    </row>
    <row r="43" spans="1:25" ht="12.75">
      <c r="A43" s="222"/>
      <c r="B43" s="361"/>
      <c r="C43" s="224" t="s">
        <v>105</v>
      </c>
      <c r="D43" s="225" t="s">
        <v>7</v>
      </c>
      <c r="E43" s="226" t="s">
        <v>106</v>
      </c>
      <c r="F43" s="225" t="s">
        <v>7</v>
      </c>
      <c r="G43" s="226" t="s">
        <v>3</v>
      </c>
      <c r="H43" s="298" t="s">
        <v>7</v>
      </c>
      <c r="I43" s="299" t="s">
        <v>105</v>
      </c>
      <c r="J43" s="225" t="s">
        <v>7</v>
      </c>
      <c r="K43" s="226" t="s">
        <v>106</v>
      </c>
      <c r="L43" s="225" t="s">
        <v>7</v>
      </c>
      <c r="M43" s="226" t="s">
        <v>3</v>
      </c>
      <c r="N43" s="298" t="s">
        <v>7</v>
      </c>
      <c r="O43" s="261" t="s">
        <v>82</v>
      </c>
      <c r="P43" s="229" t="s">
        <v>7</v>
      </c>
      <c r="R43" s="13"/>
      <c r="S43" s="13"/>
      <c r="T43" s="13"/>
      <c r="U43" s="13"/>
      <c r="V43" s="13"/>
      <c r="W43" s="13"/>
      <c r="X43" s="13"/>
      <c r="Y43" s="13"/>
    </row>
    <row r="44" spans="1:16" ht="27.75" customHeight="1">
      <c r="A44" s="354" t="s">
        <v>134</v>
      </c>
      <c r="B44" s="355"/>
      <c r="C44" s="315">
        <f>SUM(C18,C38)</f>
        <v>5494961</v>
      </c>
      <c r="D44" s="316">
        <f>C44/C$44</f>
        <v>1</v>
      </c>
      <c r="E44" s="315">
        <f>SUM(E18,E38)</f>
        <v>130</v>
      </c>
      <c r="F44" s="316">
        <f>E44/E$44</f>
        <v>1</v>
      </c>
      <c r="G44" s="315">
        <f>SUM(G18,G38)</f>
        <v>5495091</v>
      </c>
      <c r="H44" s="316">
        <f>G44/G$44</f>
        <v>1</v>
      </c>
      <c r="I44" s="317">
        <f>SUM(I18,I38)</f>
        <v>17891.5565232511</v>
      </c>
      <c r="J44" s="316">
        <f>I44/I$44</f>
        <v>1</v>
      </c>
      <c r="K44" s="317">
        <f>SUM(K18,K38)</f>
        <v>1861.484175</v>
      </c>
      <c r="L44" s="316">
        <f>K44/K$44</f>
        <v>1</v>
      </c>
      <c r="M44" s="317">
        <f>SUM(M18,M38)</f>
        <v>19753.040698251098</v>
      </c>
      <c r="N44" s="316">
        <f>M44/M$44</f>
        <v>1</v>
      </c>
      <c r="O44" s="317">
        <f>SUM(O18,O38)</f>
        <v>2291379.35746028</v>
      </c>
      <c r="P44" s="318">
        <f>O44/O$44</f>
        <v>1</v>
      </c>
    </row>
    <row r="45" spans="1:14" ht="12.75">
      <c r="A45" s="2"/>
      <c r="B45" s="18"/>
      <c r="C45" s="2"/>
      <c r="D45" s="2"/>
      <c r="E45" s="250"/>
      <c r="F45" s="2"/>
      <c r="G45" s="2"/>
      <c r="H45" s="2"/>
      <c r="I45" s="2"/>
      <c r="J45" s="2"/>
      <c r="K45" s="2"/>
      <c r="L45" s="2"/>
      <c r="M45" s="2"/>
      <c r="N45" s="2"/>
    </row>
    <row r="46" spans="2:3" ht="12.75">
      <c r="B46" s="319" t="s">
        <v>135</v>
      </c>
      <c r="C46" s="320"/>
    </row>
    <row r="47" spans="20:30" ht="18">
      <c r="T47" s="321" t="s">
        <v>136</v>
      </c>
      <c r="U47" s="322"/>
      <c r="V47" s="322"/>
      <c r="W47" s="322"/>
      <c r="X47" s="322"/>
      <c r="Y47" s="322"/>
      <c r="Z47" s="322"/>
      <c r="AA47" s="322"/>
      <c r="AC47" s="8"/>
      <c r="AD47" s="8"/>
    </row>
    <row r="48" spans="19:30" ht="12.75">
      <c r="S48" s="323"/>
      <c r="T48" s="324"/>
      <c r="U48" s="324"/>
      <c r="V48" s="324"/>
      <c r="W48" s="324"/>
      <c r="X48" s="324"/>
      <c r="Y48" s="324"/>
      <c r="Z48" s="324"/>
      <c r="AA48" s="324"/>
      <c r="AC48" s="8"/>
      <c r="AD48" s="8"/>
    </row>
    <row r="49" spans="19:30" ht="12.75">
      <c r="S49" s="323"/>
      <c r="T49" s="324"/>
      <c r="U49" s="324" t="s">
        <v>137</v>
      </c>
      <c r="V49" s="324"/>
      <c r="W49" s="324"/>
      <c r="X49" s="324" t="s">
        <v>138</v>
      </c>
      <c r="Y49" s="324" t="s">
        <v>139</v>
      </c>
      <c r="Z49" s="324"/>
      <c r="AA49" s="324"/>
      <c r="AC49" s="8"/>
      <c r="AD49" s="8"/>
    </row>
    <row r="50" spans="19:30" ht="12.75">
      <c r="S50" s="323"/>
      <c r="T50" s="324"/>
      <c r="U50" s="324"/>
      <c r="V50" s="324"/>
      <c r="W50" s="324"/>
      <c r="X50" s="324"/>
      <c r="Y50" s="324"/>
      <c r="Z50" s="324"/>
      <c r="AA50" s="324"/>
      <c r="AC50" s="8"/>
      <c r="AD50" s="8"/>
    </row>
    <row r="51" spans="19:33" ht="12.75">
      <c r="S51" s="323"/>
      <c r="T51" s="324" t="s">
        <v>10</v>
      </c>
      <c r="U51" s="325">
        <f>G18</f>
        <v>3196986</v>
      </c>
      <c r="V51" s="326">
        <f>U51/U53</f>
        <v>0.5817894553520587</v>
      </c>
      <c r="W51" s="324" t="s">
        <v>10</v>
      </c>
      <c r="X51" s="325">
        <f>C18</f>
        <v>3196963</v>
      </c>
      <c r="Y51" s="325">
        <f>E18</f>
        <v>23</v>
      </c>
      <c r="Z51" s="326">
        <f>X51/X53</f>
        <v>0.5817990336965085</v>
      </c>
      <c r="AA51" s="326">
        <f>Y51/Y53</f>
        <v>0.17692307692307693</v>
      </c>
      <c r="AC51" s="8"/>
      <c r="AD51" s="8"/>
      <c r="AE51" s="327"/>
      <c r="AF51" s="327"/>
      <c r="AG51" s="327"/>
    </row>
    <row r="52" spans="19:33" ht="12.75">
      <c r="S52" s="323"/>
      <c r="T52" s="324" t="s">
        <v>17</v>
      </c>
      <c r="U52" s="325">
        <f>G38</f>
        <v>2298105</v>
      </c>
      <c r="V52" s="326">
        <f>U52/U53</f>
        <v>0.4182105446479412</v>
      </c>
      <c r="W52" s="324" t="s">
        <v>17</v>
      </c>
      <c r="X52" s="325">
        <f>C38</f>
        <v>2297998</v>
      </c>
      <c r="Y52" s="325">
        <f>E38</f>
        <v>107</v>
      </c>
      <c r="Z52" s="326">
        <f>X52/X53</f>
        <v>0.4182009663034915</v>
      </c>
      <c r="AA52" s="326">
        <f>Y52/Y53</f>
        <v>0.823076923076923</v>
      </c>
      <c r="AC52" s="8"/>
      <c r="AD52" s="8"/>
      <c r="AE52" s="327"/>
      <c r="AF52" s="327"/>
      <c r="AG52" s="327"/>
    </row>
    <row r="53" spans="19:30" ht="12.75">
      <c r="S53" s="323"/>
      <c r="T53" s="324"/>
      <c r="U53" s="325">
        <f>SUM(U51:U52)</f>
        <v>5495091</v>
      </c>
      <c r="V53" s="324"/>
      <c r="W53" s="324"/>
      <c r="X53" s="325">
        <f>SUM(X51:X52)</f>
        <v>5494961</v>
      </c>
      <c r="Y53" s="325">
        <f>SUM(Y51:Y52)</f>
        <v>130</v>
      </c>
      <c r="Z53" s="324"/>
      <c r="AA53" s="324"/>
      <c r="AC53" s="8"/>
      <c r="AD53" s="8"/>
    </row>
    <row r="54" spans="19:30" ht="12.75">
      <c r="S54" s="323"/>
      <c r="T54" s="324"/>
      <c r="U54" s="324"/>
      <c r="V54" s="324"/>
      <c r="W54" s="324"/>
      <c r="X54" s="325"/>
      <c r="Y54" s="325"/>
      <c r="Z54" s="324"/>
      <c r="AA54" s="324"/>
      <c r="AC54" s="8"/>
      <c r="AD54" s="8"/>
    </row>
    <row r="55" spans="19:30" ht="12.75">
      <c r="S55" s="323"/>
      <c r="T55" s="324"/>
      <c r="U55" s="324"/>
      <c r="V55" s="324"/>
      <c r="W55" s="324"/>
      <c r="X55" s="325"/>
      <c r="Y55" s="325"/>
      <c r="Z55" s="324"/>
      <c r="AA55" s="324"/>
      <c r="AC55" s="8"/>
      <c r="AD55" s="8"/>
    </row>
    <row r="56" spans="19:30" ht="12.75">
      <c r="S56" s="323"/>
      <c r="T56" s="324"/>
      <c r="U56" s="324" t="s">
        <v>140</v>
      </c>
      <c r="V56" s="324"/>
      <c r="W56" s="324"/>
      <c r="X56" s="325" t="s">
        <v>138</v>
      </c>
      <c r="Y56" s="325" t="s">
        <v>139</v>
      </c>
      <c r="Z56" s="324"/>
      <c r="AA56" s="324"/>
      <c r="AC56" s="8"/>
      <c r="AD56" s="8"/>
    </row>
    <row r="57" spans="19:27" ht="12.75">
      <c r="S57" s="323"/>
      <c r="T57" s="324" t="s">
        <v>10</v>
      </c>
      <c r="U57" s="325">
        <f>M18</f>
        <v>6256.570882999999</v>
      </c>
      <c r="V57" s="326">
        <f>U57/U60</f>
        <v>0.31673963409359784</v>
      </c>
      <c r="W57" s="324" t="s">
        <v>10</v>
      </c>
      <c r="X57" s="325">
        <f>I18</f>
        <v>5968.339977999999</v>
      </c>
      <c r="Y57" s="325">
        <f>K18</f>
        <v>288.230905</v>
      </c>
      <c r="Z57" s="326">
        <f>X57/X60</f>
        <v>0.33358416693616344</v>
      </c>
      <c r="AA57" s="326">
        <f>Y57/Y60</f>
        <v>0.15483929913075947</v>
      </c>
    </row>
    <row r="58" spans="19:27" ht="12.75">
      <c r="S58" s="323"/>
      <c r="T58" s="324" t="s">
        <v>17</v>
      </c>
      <c r="U58" s="325">
        <f>M38</f>
        <v>13496.469815251097</v>
      </c>
      <c r="V58" s="326">
        <f>U58/U60</f>
        <v>0.683260365906402</v>
      </c>
      <c r="W58" s="324" t="s">
        <v>17</v>
      </c>
      <c r="X58" s="325">
        <f>I38</f>
        <v>11923.2165452511</v>
      </c>
      <c r="Y58" s="325">
        <f>K38</f>
        <v>1573.2532700000002</v>
      </c>
      <c r="Z58" s="326">
        <f>X58/X60</f>
        <v>0.6664158330638364</v>
      </c>
      <c r="AA58" s="326">
        <f>Y58/Y60</f>
        <v>0.8451607008692406</v>
      </c>
    </row>
    <row r="59" spans="19:27" ht="12.75">
      <c r="S59" s="323"/>
      <c r="T59" s="324"/>
      <c r="U59" s="325"/>
      <c r="V59" s="326"/>
      <c r="W59" s="324"/>
      <c r="X59" s="325"/>
      <c r="Y59" s="325"/>
      <c r="Z59" s="326"/>
      <c r="AA59" s="326"/>
    </row>
    <row r="60" spans="19:27" ht="12.75">
      <c r="S60" s="323"/>
      <c r="T60" s="324"/>
      <c r="U60" s="325">
        <f>SUM(U57:U58)</f>
        <v>19753.040698251098</v>
      </c>
      <c r="V60" s="324"/>
      <c r="W60" s="324"/>
      <c r="X60" s="325">
        <f>SUM(X57:X58)</f>
        <v>17891.5565232511</v>
      </c>
      <c r="Y60" s="325">
        <f>SUM(Y57:Y58)</f>
        <v>1861.484175</v>
      </c>
      <c r="Z60" s="324"/>
      <c r="AA60" s="324"/>
    </row>
    <row r="61" spans="19:27" ht="12.75">
      <c r="S61" s="323"/>
      <c r="T61" s="324"/>
      <c r="U61" s="324"/>
      <c r="V61" s="324"/>
      <c r="W61" s="324"/>
      <c r="X61" s="324"/>
      <c r="Y61" s="324"/>
      <c r="Z61" s="324"/>
      <c r="AA61" s="324"/>
    </row>
    <row r="62" spans="19:27" ht="12.75">
      <c r="S62" s="323"/>
      <c r="T62" s="323"/>
      <c r="U62" s="323"/>
      <c r="V62" s="323"/>
      <c r="W62" s="323"/>
      <c r="X62" s="323"/>
      <c r="Y62" s="323"/>
      <c r="Z62" s="323"/>
      <c r="AA62" s="323"/>
    </row>
    <row r="63" spans="19:27" ht="12.75">
      <c r="S63" s="323"/>
      <c r="T63" s="323"/>
      <c r="U63" s="323"/>
      <c r="V63" s="323"/>
      <c r="W63" s="323"/>
      <c r="X63" s="323"/>
      <c r="Y63" s="323"/>
      <c r="Z63" s="323"/>
      <c r="AA63" s="323"/>
    </row>
    <row r="64" spans="12:27" ht="12.75">
      <c r="L64" s="3"/>
      <c r="S64" s="323"/>
      <c r="T64" s="323"/>
      <c r="U64" s="323"/>
      <c r="V64" s="323"/>
      <c r="W64" s="323"/>
      <c r="X64" s="323"/>
      <c r="Y64" s="323"/>
      <c r="Z64" s="323"/>
      <c r="AA64" s="323"/>
    </row>
    <row r="65" spans="19:27" ht="12.75">
      <c r="S65" s="323"/>
      <c r="T65" s="323"/>
      <c r="U65" s="323"/>
      <c r="V65" s="323"/>
      <c r="W65" s="323"/>
      <c r="X65" s="323"/>
      <c r="Y65" s="323"/>
      <c r="Z65" s="323"/>
      <c r="AA65" s="323"/>
    </row>
    <row r="66" spans="19:27" ht="12.75">
      <c r="S66" s="323"/>
      <c r="T66" s="323"/>
      <c r="U66" s="323"/>
      <c r="V66" s="323"/>
      <c r="W66" s="323"/>
      <c r="X66" s="323"/>
      <c r="Y66" s="323"/>
      <c r="Z66" s="323"/>
      <c r="AA66" s="323"/>
    </row>
    <row r="67" spans="19:27" ht="12.75">
      <c r="S67" s="323"/>
      <c r="T67" s="323"/>
      <c r="U67" s="323"/>
      <c r="V67" s="323"/>
      <c r="W67" s="323"/>
      <c r="X67" s="323"/>
      <c r="Y67" s="323"/>
      <c r="Z67" s="323"/>
      <c r="AA67" s="323"/>
    </row>
    <row r="69" spans="2:3" ht="12.75">
      <c r="B69" s="9"/>
      <c r="C69" s="1"/>
    </row>
    <row r="70" spans="2:3" ht="12.75">
      <c r="B70" s="9"/>
      <c r="C70" s="1"/>
    </row>
    <row r="71" ht="12.75">
      <c r="C71" s="1"/>
    </row>
    <row r="72" ht="12.75">
      <c r="B72" s="320"/>
    </row>
  </sheetData>
  <sheetProtection/>
  <mergeCells count="16">
    <mergeCell ref="A1:P1"/>
    <mergeCell ref="A5:A6"/>
    <mergeCell ref="B5:B6"/>
    <mergeCell ref="C5:H5"/>
    <mergeCell ref="I5:N5"/>
    <mergeCell ref="O5:P5"/>
    <mergeCell ref="A44:B44"/>
    <mergeCell ref="A22:A23"/>
    <mergeCell ref="B22:B23"/>
    <mergeCell ref="C22:H22"/>
    <mergeCell ref="I22:N22"/>
    <mergeCell ref="O22:P22"/>
    <mergeCell ref="B42:B43"/>
    <mergeCell ref="C42:H42"/>
    <mergeCell ref="I42:N42"/>
    <mergeCell ref="O42:P42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TEMP_DGE24</cp:lastModifiedBy>
  <cp:lastPrinted>2014-07-11T14:15:24Z</cp:lastPrinted>
  <dcterms:created xsi:type="dcterms:W3CDTF">1999-03-16T15:51:45Z</dcterms:created>
  <dcterms:modified xsi:type="dcterms:W3CDTF">2014-07-11T14:15:44Z</dcterms:modified>
  <cp:category/>
  <cp:version/>
  <cp:contentType/>
  <cp:contentStatus/>
</cp:coreProperties>
</file>